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ilisateur\Documents\2019-2020\Evaluations\GS AUL\"/>
    </mc:Choice>
  </mc:AlternateContent>
  <bookViews>
    <workbookView xWindow="0" yWindow="0" windowWidth="20490" windowHeight="7800" tabRatio="780"/>
  </bookViews>
  <sheets>
    <sheet name="Liste élèves" sheetId="1" r:id="rId1"/>
    <sheet name="Résult. SP" sheetId="2" r:id="rId2"/>
    <sheet name="Résult. ML" sheetId="3" r:id="rId3"/>
    <sheet name="Synthèse élèves SP" sheetId="4" r:id="rId4"/>
    <sheet name="Synthèse élèves ML" sheetId="5" r:id="rId5"/>
    <sheet name="Synthèse classe" sheetId="7" r:id="rId6"/>
    <sheet name="Synthèse élève" sheetId="6" r:id="rId7"/>
    <sheet name="01" sheetId="8" r:id="rId8"/>
    <sheet name="02" sheetId="9" r:id="rId9"/>
    <sheet name="03" sheetId="10" r:id="rId10"/>
    <sheet name="04" sheetId="11" r:id="rId11"/>
    <sheet name="05" sheetId="12" r:id="rId12"/>
    <sheet name="06" sheetId="13" r:id="rId13"/>
    <sheet name="07" sheetId="14" r:id="rId14"/>
    <sheet name="08" sheetId="15" r:id="rId15"/>
    <sheet name="09" sheetId="16" r:id="rId16"/>
    <sheet name="10" sheetId="17" r:id="rId17"/>
    <sheet name="11" sheetId="18" r:id="rId18"/>
    <sheet name="12" sheetId="19" r:id="rId19"/>
    <sheet name="13" sheetId="20" r:id="rId20"/>
    <sheet name="14" sheetId="21" r:id="rId21"/>
    <sheet name="15" sheetId="22" r:id="rId22"/>
    <sheet name="16" sheetId="23" r:id="rId23"/>
    <sheet name="17" sheetId="24" r:id="rId24"/>
    <sheet name="18" sheetId="25" r:id="rId25"/>
    <sheet name="19" sheetId="26" r:id="rId26"/>
    <sheet name="20" sheetId="27" r:id="rId27"/>
    <sheet name="21" sheetId="28" r:id="rId28"/>
    <sheet name="22" sheetId="29" r:id="rId29"/>
    <sheet name="23" sheetId="30" r:id="rId30"/>
    <sheet name="24" sheetId="31" r:id="rId31"/>
    <sheet name="25" sheetId="32" r:id="rId32"/>
    <sheet name="26" sheetId="33" r:id="rId33"/>
    <sheet name="27" sheetId="34" r:id="rId34"/>
    <sheet name="28" sheetId="35" r:id="rId35"/>
    <sheet name="29" sheetId="36" r:id="rId36"/>
    <sheet name="30" sheetId="37" r:id="rId37"/>
    <sheet name="31" sheetId="39" r:id="rId38"/>
    <sheet name="32" sheetId="40" r:id="rId39"/>
    <sheet name="33" sheetId="41" r:id="rId40"/>
    <sheet name="34" sheetId="42" r:id="rId41"/>
    <sheet name="35" sheetId="43" r:id="rId42"/>
    <sheet name="36" sheetId="44" r:id="rId43"/>
    <sheet name="37" sheetId="45" r:id="rId44"/>
    <sheet name="38" sheetId="46" r:id="rId45"/>
    <sheet name="39" sheetId="47" r:id="rId46"/>
    <sheet name="40" sheetId="48" r:id="rId47"/>
    <sheet name="41" sheetId="49" r:id="rId48"/>
    <sheet name="42" sheetId="50" r:id="rId49"/>
    <sheet name="43" sheetId="51" r:id="rId50"/>
    <sheet name="44" sheetId="52" r:id="rId51"/>
    <sheet name="45" sheetId="53" r:id="rId52"/>
    <sheet name="46" sheetId="54" r:id="rId53"/>
    <sheet name="47" sheetId="55" r:id="rId54"/>
    <sheet name="48" sheetId="56" r:id="rId55"/>
    <sheet name="49" sheetId="57" r:id="rId56"/>
    <sheet name="50" sheetId="58" r:id="rId57"/>
    <sheet name="51" sheetId="59" r:id="rId58"/>
    <sheet name="52" sheetId="60" r:id="rId59"/>
    <sheet name="53" sheetId="61" r:id="rId60"/>
    <sheet name="54" sheetId="62" r:id="rId61"/>
    <sheet name="55" sheetId="63" r:id="rId62"/>
    <sheet name="56" sheetId="64" r:id="rId63"/>
    <sheet name="57" sheetId="65" r:id="rId64"/>
    <sheet name="58" sheetId="66" r:id="rId65"/>
    <sheet name="59" sheetId="67" r:id="rId66"/>
    <sheet name="60" sheetId="68" r:id="rId67"/>
  </sheets>
  <calcPr calcId="162913"/>
</workbook>
</file>

<file path=xl/calcChain.xml><?xml version="1.0" encoding="utf-8"?>
<calcChain xmlns="http://schemas.openxmlformats.org/spreadsheetml/2006/main">
  <c r="C1" i="7" l="1"/>
  <c r="C2" i="7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11" i="5"/>
  <c r="S134" i="68"/>
  <c r="O125" i="68"/>
  <c r="N125" i="68"/>
  <c r="N25" i="68"/>
  <c r="U65" i="67"/>
  <c r="O107" i="66"/>
  <c r="P92" i="65"/>
  <c r="N101" i="68"/>
  <c r="S136" i="67"/>
  <c r="N16" i="67"/>
  <c r="S65" i="66"/>
  <c r="P74" i="65"/>
  <c r="Q68" i="68"/>
  <c r="Q74" i="67"/>
  <c r="N113" i="66"/>
  <c r="N28" i="66"/>
  <c r="Q65" i="65"/>
  <c r="Q74" i="68"/>
  <c r="N113" i="67"/>
  <c r="N28" i="67"/>
  <c r="Q65" i="66"/>
  <c r="N74" i="65"/>
  <c r="O92" i="68"/>
  <c r="P22" i="68"/>
  <c r="Q65" i="68"/>
  <c r="N74" i="67"/>
  <c r="N77" i="66"/>
  <c r="O83" i="65"/>
  <c r="P16" i="65"/>
  <c r="R68" i="65"/>
  <c r="T70" i="64"/>
  <c r="O92" i="63"/>
  <c r="P22" i="63"/>
  <c r="O7" i="66"/>
  <c r="N86" i="64"/>
  <c r="N19" i="64"/>
  <c r="N41" i="63"/>
  <c r="T68" i="67"/>
  <c r="N44" i="65"/>
  <c r="Q65" i="64"/>
  <c r="N74" i="63"/>
  <c r="U68" i="68"/>
  <c r="N128" i="65"/>
  <c r="U68" i="64"/>
  <c r="T68" i="63"/>
  <c r="S68" i="62"/>
  <c r="N101" i="66"/>
  <c r="T65" i="65"/>
  <c r="O50" i="64"/>
  <c r="O53" i="63"/>
  <c r="O50" i="67"/>
  <c r="T136" i="64"/>
  <c r="O16" i="64"/>
  <c r="T65" i="63"/>
  <c r="T70" i="62"/>
  <c r="O44" i="64"/>
  <c r="O19" i="62"/>
  <c r="R65" i="61"/>
  <c r="N92" i="60"/>
  <c r="T134" i="59"/>
  <c r="O86" i="63"/>
  <c r="N34" i="62"/>
  <c r="N68" i="61"/>
  <c r="N119" i="60"/>
  <c r="O125" i="59"/>
  <c r="U65" i="63"/>
  <c r="N41" i="62"/>
  <c r="P65" i="61"/>
  <c r="O65" i="60"/>
  <c r="O13" i="66"/>
  <c r="T134" i="62"/>
  <c r="N125" i="61"/>
  <c r="N25" i="61"/>
  <c r="U65" i="60"/>
  <c r="O107" i="59"/>
  <c r="N7" i="63"/>
  <c r="N50" i="62"/>
  <c r="N101" i="61"/>
  <c r="S136" i="60"/>
  <c r="N16" i="60"/>
  <c r="N128" i="64"/>
  <c r="O65" i="61"/>
  <c r="O68" i="59"/>
  <c r="N98" i="58"/>
  <c r="C2" i="58"/>
  <c r="N92" i="67"/>
  <c r="T70" i="61"/>
  <c r="O7" i="60"/>
  <c r="O22" i="59"/>
  <c r="P50" i="58"/>
  <c r="O50" i="57"/>
  <c r="O86" i="60"/>
  <c r="N22" i="59"/>
  <c r="N13" i="58"/>
  <c r="S65" i="63"/>
  <c r="N7" i="62"/>
  <c r="N113" i="59"/>
  <c r="N25" i="59"/>
  <c r="U65" i="58"/>
  <c r="O107" i="57"/>
  <c r="O74" i="62"/>
  <c r="N101" i="59"/>
  <c r="S136" i="58"/>
  <c r="N16" i="58"/>
  <c r="S65" i="57"/>
  <c r="P92" i="58"/>
  <c r="S134" i="56"/>
  <c r="U134" i="59"/>
  <c r="N98" i="57"/>
  <c r="S68" i="56"/>
  <c r="O7" i="56"/>
  <c r="N44" i="55"/>
  <c r="Q68" i="54"/>
  <c r="N16" i="59"/>
  <c r="N113" i="57"/>
  <c r="N101" i="56"/>
  <c r="S136" i="55"/>
  <c r="N16" i="55"/>
  <c r="O86" i="58"/>
  <c r="O16" i="57"/>
  <c r="T65" i="56"/>
  <c r="T70" i="55"/>
  <c r="O125" i="61"/>
  <c r="T70" i="58"/>
  <c r="N44" i="57"/>
  <c r="T70" i="56"/>
  <c r="O92" i="55"/>
  <c r="P16" i="60"/>
  <c r="N77" i="68"/>
  <c r="O83" i="68"/>
  <c r="P16" i="68"/>
  <c r="N53" i="67"/>
  <c r="U70" i="66"/>
  <c r="O86" i="65"/>
  <c r="N83" i="68"/>
  <c r="P134" i="67"/>
  <c r="O134" i="66"/>
  <c r="O34" i="66"/>
  <c r="O68" i="65"/>
  <c r="T65" i="68"/>
  <c r="T70" i="67"/>
  <c r="O92" i="66"/>
  <c r="P22" i="66"/>
  <c r="Q50" i="65"/>
  <c r="T70" i="68"/>
  <c r="O92" i="67"/>
  <c r="P22" i="67"/>
  <c r="Q50" i="66"/>
  <c r="U68" i="65"/>
  <c r="N86" i="68"/>
  <c r="N19" i="68"/>
  <c r="Q50" i="68"/>
  <c r="U68" i="67"/>
  <c r="T68" i="66"/>
  <c r="S68" i="65"/>
  <c r="T134" i="68"/>
  <c r="N47" i="65"/>
  <c r="P68" i="64"/>
  <c r="N86" i="63"/>
  <c r="S134" i="67"/>
  <c r="N77" i="65"/>
  <c r="P74" i="64"/>
  <c r="U134" i="63"/>
  <c r="O22" i="63"/>
  <c r="O44" i="67"/>
  <c r="N34" i="65"/>
  <c r="Q50" i="64"/>
  <c r="U68" i="63"/>
  <c r="S68" i="67"/>
  <c r="U65" i="65"/>
  <c r="P65" i="64"/>
  <c r="O65" i="63"/>
  <c r="N22" i="68"/>
  <c r="O83" i="66"/>
  <c r="P22" i="65"/>
  <c r="N13" i="64"/>
  <c r="N50" i="63"/>
  <c r="P7" i="67"/>
  <c r="Q134" i="64"/>
  <c r="N7" i="64"/>
  <c r="P19" i="63"/>
  <c r="P68" i="62"/>
  <c r="T136" i="63"/>
  <c r="N10" i="62"/>
  <c r="N47" i="61"/>
  <c r="O74" i="60"/>
  <c r="P125" i="59"/>
  <c r="P68" i="63"/>
  <c r="N28" i="62"/>
  <c r="Q65" i="61"/>
  <c r="N74" i="60"/>
  <c r="N83" i="66"/>
  <c r="N44" i="63"/>
  <c r="O22" i="62"/>
  <c r="P50" i="61"/>
  <c r="O50" i="60"/>
  <c r="P7" i="65"/>
  <c r="N128" i="62"/>
  <c r="O83" i="61"/>
  <c r="P16" i="61"/>
  <c r="N53" i="60"/>
  <c r="N50" i="67"/>
  <c r="Q134" i="62"/>
  <c r="O44" i="62"/>
  <c r="N83" i="61"/>
  <c r="P134" i="60"/>
  <c r="O134" i="59"/>
  <c r="Q68" i="64"/>
  <c r="O92" i="60"/>
  <c r="R65" i="59"/>
  <c r="N92" i="58"/>
  <c r="T134" i="57"/>
  <c r="T68" i="65"/>
  <c r="N16" i="61"/>
  <c r="N98" i="59"/>
  <c r="C2" i="59"/>
  <c r="N22" i="58"/>
  <c r="N50" i="64"/>
  <c r="R65" i="60"/>
  <c r="O13" i="59"/>
  <c r="P7" i="58"/>
  <c r="N22" i="66"/>
  <c r="N77" i="61"/>
  <c r="O83" i="59"/>
  <c r="P16" i="59"/>
  <c r="N53" i="58"/>
  <c r="U70" i="57"/>
  <c r="P65" i="62"/>
  <c r="N83" i="59"/>
  <c r="P134" i="58"/>
  <c r="O134" i="57"/>
  <c r="O7" i="67"/>
  <c r="O68" i="58"/>
  <c r="O125" i="56"/>
  <c r="O86" i="59"/>
  <c r="R68" i="57"/>
  <c r="N65" i="56"/>
  <c r="T136" i="55"/>
  <c r="O16" i="55"/>
  <c r="O134" i="61"/>
  <c r="N107" i="58"/>
  <c r="O68" i="57"/>
  <c r="N83" i="56"/>
  <c r="P134" i="55"/>
  <c r="O134" i="54"/>
  <c r="R65" i="58"/>
  <c r="N7" i="57"/>
  <c r="P19" i="56"/>
  <c r="P68" i="55"/>
  <c r="Q74" i="61"/>
  <c r="N65" i="58"/>
  <c r="P19" i="57"/>
  <c r="P68" i="56"/>
  <c r="N86" i="55"/>
  <c r="N77" i="59"/>
  <c r="T68" i="68"/>
  <c r="S68" i="68"/>
  <c r="O7" i="68"/>
  <c r="N44" i="67"/>
  <c r="Q68" i="66"/>
  <c r="Q74" i="65"/>
  <c r="R68" i="68"/>
  <c r="N128" i="67"/>
  <c r="N107" i="66"/>
  <c r="O19" i="66"/>
  <c r="R65" i="65"/>
  <c r="P19" i="68"/>
  <c r="P68" i="67"/>
  <c r="N86" i="66"/>
  <c r="N19" i="66"/>
  <c r="N41" i="65"/>
  <c r="P68" i="68"/>
  <c r="N86" i="67"/>
  <c r="N19" i="67"/>
  <c r="N41" i="66"/>
  <c r="P65" i="65"/>
  <c r="P74" i="68"/>
  <c r="U134" i="67"/>
  <c r="N41" i="68"/>
  <c r="P65" i="67"/>
  <c r="O65" i="66"/>
  <c r="N65" i="65"/>
  <c r="N125" i="67"/>
  <c r="O19" i="65"/>
  <c r="S65" i="64"/>
  <c r="P74" i="63"/>
  <c r="N65" i="67"/>
  <c r="Q68" i="65"/>
  <c r="O68" i="64"/>
  <c r="N98" i="63"/>
  <c r="C2" i="63"/>
  <c r="T136" i="66"/>
  <c r="N10" i="65"/>
  <c r="N41" i="64"/>
  <c r="P65" i="63"/>
  <c r="N41" i="67"/>
  <c r="O16" i="65"/>
  <c r="P50" i="64"/>
  <c r="O50" i="63"/>
  <c r="N77" i="67"/>
  <c r="U68" i="66"/>
  <c r="N16" i="65"/>
  <c r="P7" i="64"/>
  <c r="O44" i="63"/>
  <c r="R68" i="66"/>
  <c r="N101" i="64"/>
  <c r="S136" i="63"/>
  <c r="N16" i="63"/>
  <c r="P50" i="68"/>
  <c r="R68" i="63"/>
  <c r="N134" i="61"/>
  <c r="N34" i="61"/>
  <c r="N68" i="60"/>
  <c r="N119" i="59"/>
  <c r="S136" i="62"/>
  <c r="P22" i="62"/>
  <c r="Q50" i="61"/>
  <c r="U68" i="60"/>
  <c r="N25" i="66"/>
  <c r="N10" i="63"/>
  <c r="C2" i="62"/>
  <c r="N22" i="61"/>
  <c r="N13" i="60"/>
  <c r="N125" i="64"/>
  <c r="N92" i="62"/>
  <c r="S68" i="61"/>
  <c r="O7" i="61"/>
  <c r="N44" i="60"/>
  <c r="N83" i="65"/>
  <c r="N119" i="62"/>
  <c r="N31" i="62"/>
  <c r="R68" i="61"/>
  <c r="N128" i="60"/>
  <c r="N107" i="59"/>
  <c r="O7" i="64"/>
  <c r="Q74" i="60"/>
  <c r="N47" i="59"/>
  <c r="O74" i="58"/>
  <c r="P125" i="57"/>
  <c r="O19" i="63"/>
  <c r="N107" i="60"/>
  <c r="N92" i="59"/>
  <c r="T134" i="58"/>
  <c r="O13" i="58"/>
  <c r="O134" i="63"/>
  <c r="N31" i="60"/>
  <c r="S134" i="58"/>
  <c r="R134" i="57"/>
  <c r="N28" i="65"/>
  <c r="P68" i="61"/>
  <c r="S68" i="59"/>
  <c r="O7" i="59"/>
  <c r="N44" i="58"/>
  <c r="Q68" i="57"/>
  <c r="N128" i="61"/>
  <c r="R68" i="59"/>
  <c r="N128" i="58"/>
  <c r="N107" i="57"/>
  <c r="N44" i="62"/>
  <c r="P22" i="58"/>
  <c r="Q134" i="65"/>
  <c r="U70" i="59"/>
  <c r="N47" i="57"/>
  <c r="O53" i="56"/>
  <c r="Q134" i="55"/>
  <c r="O65" i="68"/>
  <c r="N65" i="68"/>
  <c r="T136" i="67"/>
  <c r="O16" i="67"/>
  <c r="T65" i="66"/>
  <c r="T70" i="65"/>
  <c r="U65" i="68"/>
  <c r="O107" i="67"/>
  <c r="P92" i="66"/>
  <c r="N10" i="66"/>
  <c r="S136" i="68"/>
  <c r="N16" i="68"/>
  <c r="S65" i="67"/>
  <c r="P74" i="66"/>
  <c r="U134" i="65"/>
  <c r="O22" i="65"/>
  <c r="S65" i="68"/>
  <c r="P74" i="67"/>
  <c r="U134" i="66"/>
  <c r="O22" i="66"/>
  <c r="P50" i="65"/>
  <c r="O68" i="68"/>
  <c r="U134" i="68"/>
  <c r="O22" i="68"/>
  <c r="P50" i="67"/>
  <c r="O50" i="66"/>
  <c r="O53" i="65"/>
  <c r="O65" i="67"/>
  <c r="O134" i="64"/>
  <c r="O34" i="64"/>
  <c r="O68" i="63"/>
  <c r="P16" i="67"/>
  <c r="O34" i="65"/>
  <c r="R65" i="64"/>
  <c r="N92" i="63"/>
  <c r="P125" i="68"/>
  <c r="N125" i="66"/>
  <c r="U134" i="64"/>
  <c r="O22" i="64"/>
  <c r="P50" i="63"/>
  <c r="N25" i="67"/>
  <c r="C2" i="65"/>
  <c r="N22" i="64"/>
  <c r="N13" i="63"/>
  <c r="N68" i="67"/>
  <c r="O44" i="66"/>
  <c r="S134" i="64"/>
  <c r="R134" i="63"/>
  <c r="N31" i="63"/>
  <c r="O53" i="66"/>
  <c r="N83" i="64"/>
  <c r="P134" i="63"/>
  <c r="O134" i="62"/>
  <c r="P65" i="68"/>
  <c r="T136" i="62"/>
  <c r="N113" i="61"/>
  <c r="N28" i="61"/>
  <c r="Q65" i="60"/>
  <c r="P19" i="65"/>
  <c r="N113" i="62"/>
  <c r="N19" i="62"/>
  <c r="N41" i="61"/>
  <c r="P65" i="60"/>
  <c r="O50" i="65"/>
  <c r="N77" i="62"/>
  <c r="T134" i="61"/>
  <c r="O13" i="61"/>
  <c r="P7" i="60"/>
  <c r="O53" i="64"/>
  <c r="O65" i="62"/>
  <c r="N65" i="61"/>
  <c r="T136" i="60"/>
  <c r="O16" i="60"/>
  <c r="N7" i="65"/>
  <c r="N83" i="62"/>
  <c r="N25" i="62"/>
  <c r="U65" i="61"/>
  <c r="O107" i="60"/>
  <c r="S136" i="64"/>
  <c r="P134" i="62"/>
  <c r="O34" i="60"/>
  <c r="N34" i="59"/>
  <c r="N68" i="58"/>
  <c r="N119" i="57"/>
  <c r="N134" i="62"/>
  <c r="P74" i="60"/>
  <c r="O74" i="59"/>
  <c r="P125" i="58"/>
  <c r="S134" i="57"/>
  <c r="T70" i="63"/>
  <c r="N19" i="60"/>
  <c r="O125" i="58"/>
  <c r="N125" i="57"/>
  <c r="N53" i="63"/>
  <c r="R134" i="60"/>
  <c r="N65" i="59"/>
  <c r="T136" i="58"/>
  <c r="O16" i="58"/>
  <c r="T65" i="57"/>
  <c r="P92" i="61"/>
  <c r="U65" i="59"/>
  <c r="O107" i="58"/>
  <c r="P92" i="57"/>
  <c r="S65" i="61"/>
  <c r="N10" i="58"/>
  <c r="U134" i="62"/>
  <c r="O65" i="59"/>
  <c r="N13" i="57"/>
  <c r="N50" i="56"/>
  <c r="N101" i="55"/>
  <c r="S136" i="54"/>
  <c r="N13" i="61"/>
  <c r="S65" i="58"/>
  <c r="N25" i="57"/>
  <c r="U65" i="56"/>
  <c r="O107" i="55"/>
  <c r="U65" i="62"/>
  <c r="N19" i="58"/>
  <c r="P134" i="56"/>
  <c r="O134" i="55"/>
  <c r="O34" i="55"/>
  <c r="P22" i="60"/>
  <c r="P16" i="58"/>
  <c r="O134" i="56"/>
  <c r="O34" i="56"/>
  <c r="N101" i="62"/>
  <c r="R134" i="58"/>
  <c r="O50" i="68"/>
  <c r="O53" i="68"/>
  <c r="Q134" i="67"/>
  <c r="N7" i="67"/>
  <c r="P19" i="66"/>
  <c r="P68" i="65"/>
  <c r="N53" i="68"/>
  <c r="U70" i="67"/>
  <c r="O86" i="66"/>
  <c r="N134" i="65"/>
  <c r="P134" i="68"/>
  <c r="O134" i="67"/>
  <c r="O34" i="67"/>
  <c r="O68" i="66"/>
  <c r="N98" i="65"/>
  <c r="O134" i="68"/>
  <c r="O34" i="68"/>
  <c r="O68" i="67"/>
  <c r="N98" i="66"/>
  <c r="C2" i="66"/>
  <c r="N22" i="65"/>
  <c r="R65" i="68"/>
  <c r="N98" i="68"/>
  <c r="C2" i="68"/>
  <c r="N22" i="67"/>
  <c r="N13" i="66"/>
  <c r="N50" i="65"/>
  <c r="N31" i="67"/>
  <c r="N107" i="64"/>
  <c r="O19" i="64"/>
  <c r="R65" i="63"/>
  <c r="P125" i="66"/>
  <c r="N19" i="65"/>
  <c r="N47" i="64"/>
  <c r="O74" i="63"/>
  <c r="N74" i="68"/>
  <c r="P65" i="66"/>
  <c r="N98" i="64"/>
  <c r="C2" i="64"/>
  <c r="N22" i="63"/>
  <c r="N13" i="67"/>
  <c r="T134" i="64"/>
  <c r="O13" i="64"/>
  <c r="P7" i="63"/>
  <c r="O53" i="67"/>
  <c r="O16" i="66"/>
  <c r="O125" i="64"/>
  <c r="N125" i="63"/>
  <c r="N25" i="63"/>
  <c r="S134" i="65"/>
  <c r="R68" i="64"/>
  <c r="N128" i="63"/>
  <c r="N107" i="62"/>
  <c r="N44" i="66"/>
  <c r="O125" i="62"/>
  <c r="O92" i="61"/>
  <c r="P22" i="61"/>
  <c r="Q50" i="60"/>
  <c r="P134" i="64"/>
  <c r="N86" i="62"/>
  <c r="U134" i="61"/>
  <c r="O22" i="61"/>
  <c r="P50" i="60"/>
  <c r="N65" i="64"/>
  <c r="U70" i="62"/>
  <c r="P125" i="61"/>
  <c r="S134" i="60"/>
  <c r="R134" i="59"/>
  <c r="N31" i="64"/>
  <c r="O50" i="62"/>
  <c r="O53" i="61"/>
  <c r="Q134" i="60"/>
  <c r="N7" i="60"/>
  <c r="U70" i="64"/>
  <c r="P74" i="62"/>
  <c r="P16" i="62"/>
  <c r="N53" i="61"/>
  <c r="U70" i="60"/>
  <c r="S68" i="64"/>
  <c r="T68" i="62"/>
  <c r="N134" i="59"/>
  <c r="N28" i="59"/>
  <c r="Q65" i="58"/>
  <c r="N74" i="57"/>
  <c r="O107" i="62"/>
  <c r="S65" i="60"/>
  <c r="N68" i="59"/>
  <c r="N119" i="58"/>
  <c r="O125" i="57"/>
  <c r="N22" i="62"/>
  <c r="N74" i="59"/>
  <c r="N77" i="58"/>
  <c r="O83" i="57"/>
  <c r="P125" i="62"/>
  <c r="O83" i="60"/>
  <c r="O53" i="59"/>
  <c r="Q134" i="58"/>
  <c r="N7" i="58"/>
  <c r="S136" i="65"/>
  <c r="N10" i="61"/>
  <c r="N53" i="59"/>
  <c r="U70" i="58"/>
  <c r="O86" i="57"/>
  <c r="P19" i="61"/>
  <c r="Q134" i="57"/>
  <c r="N74" i="62"/>
  <c r="O92" i="58"/>
  <c r="P7" i="57"/>
  <c r="O44" i="56"/>
  <c r="N83" i="55"/>
  <c r="P134" i="54"/>
  <c r="N113" i="60"/>
  <c r="N50" i="58"/>
  <c r="P16" i="57"/>
  <c r="N53" i="56"/>
  <c r="U70" i="55"/>
  <c r="P7" i="61"/>
  <c r="O92" i="57"/>
  <c r="N128" i="56"/>
  <c r="N107" i="55"/>
  <c r="O19" i="55"/>
  <c r="N125" i="59"/>
  <c r="N92" i="57"/>
  <c r="N107" i="56"/>
  <c r="O19" i="56"/>
  <c r="O16" i="62"/>
  <c r="O83" i="58"/>
  <c r="N13" i="68"/>
  <c r="N50" i="68"/>
  <c r="N101" i="67"/>
  <c r="S136" i="66"/>
  <c r="N16" i="66"/>
  <c r="S65" i="65"/>
  <c r="N44" i="68"/>
  <c r="Q68" i="67"/>
  <c r="Q74" i="66"/>
  <c r="N113" i="65"/>
  <c r="N128" i="68"/>
  <c r="N107" i="67"/>
  <c r="O19" i="67"/>
  <c r="R65" i="66"/>
  <c r="N92" i="65"/>
  <c r="N107" i="68"/>
  <c r="O19" i="68"/>
  <c r="R65" i="67"/>
  <c r="N92" i="66"/>
  <c r="T134" i="65"/>
  <c r="O13" i="65"/>
  <c r="N47" i="68"/>
  <c r="N92" i="68"/>
  <c r="T134" i="67"/>
  <c r="O13" i="67"/>
  <c r="P7" i="66"/>
  <c r="O44" i="65"/>
  <c r="C2" i="67"/>
  <c r="P92" i="64"/>
  <c r="N10" i="64"/>
  <c r="N47" i="63"/>
  <c r="N74" i="66"/>
  <c r="N134" i="64"/>
  <c r="N34" i="64"/>
  <c r="N68" i="63"/>
  <c r="R134" i="67"/>
  <c r="N31" i="66"/>
  <c r="N92" i="64"/>
  <c r="T134" i="63"/>
  <c r="O13" i="63"/>
  <c r="T134" i="66"/>
  <c r="P125" i="64"/>
  <c r="S134" i="63"/>
  <c r="R134" i="62"/>
  <c r="O22" i="67"/>
  <c r="T136" i="65"/>
  <c r="N77" i="64"/>
  <c r="O83" i="63"/>
  <c r="P16" i="63"/>
  <c r="N101" i="65"/>
  <c r="U65" i="64"/>
  <c r="O107" i="63"/>
  <c r="P92" i="62"/>
  <c r="O65" i="65"/>
  <c r="Q68" i="62"/>
  <c r="N86" i="61"/>
  <c r="N19" i="61"/>
  <c r="N41" i="60"/>
  <c r="O107" i="64"/>
  <c r="O68" i="62"/>
  <c r="N98" i="61"/>
  <c r="C2" i="61"/>
  <c r="N22" i="60"/>
  <c r="P16" i="64"/>
  <c r="N68" i="62"/>
  <c r="N119" i="61"/>
  <c r="O125" i="60"/>
  <c r="Q50" i="67"/>
  <c r="N101" i="63"/>
  <c r="N13" i="62"/>
  <c r="N50" i="61"/>
  <c r="N101" i="60"/>
  <c r="S136" i="59"/>
  <c r="Q74" i="63"/>
  <c r="U68" i="62"/>
  <c r="O7" i="62"/>
  <c r="N44" i="61"/>
  <c r="Q68" i="60"/>
  <c r="N16" i="64"/>
  <c r="O13" i="62"/>
  <c r="O92" i="59"/>
  <c r="P22" i="59"/>
  <c r="Q50" i="58"/>
  <c r="U68" i="57"/>
  <c r="R68" i="62"/>
  <c r="N50" i="60"/>
  <c r="Q65" i="59"/>
  <c r="N74" i="58"/>
  <c r="N77" i="57"/>
  <c r="P134" i="61"/>
  <c r="U68" i="59"/>
  <c r="T68" i="58"/>
  <c r="S68" i="57"/>
  <c r="N98" i="62"/>
  <c r="O44" i="60"/>
  <c r="N50" i="59"/>
  <c r="N101" i="58"/>
  <c r="S136" i="57"/>
  <c r="N13" i="65"/>
  <c r="O134" i="60"/>
  <c r="N44" i="59"/>
  <c r="Q68" i="58"/>
  <c r="Q74" i="57"/>
  <c r="S65" i="59"/>
  <c r="N83" i="57"/>
  <c r="S136" i="61"/>
  <c r="Q74" i="58"/>
  <c r="R134" i="56"/>
  <c r="N31" i="56"/>
  <c r="R68" i="55"/>
  <c r="N128" i="54"/>
  <c r="P68" i="60"/>
  <c r="N34" i="58"/>
  <c r="O7" i="57"/>
  <c r="N44" i="56"/>
  <c r="Q68" i="55"/>
  <c r="O68" i="60"/>
  <c r="N68" i="57"/>
  <c r="O107" i="56"/>
  <c r="P92" i="55"/>
  <c r="N10" i="55"/>
  <c r="Q68" i="59"/>
  <c r="P74" i="57"/>
  <c r="P92" i="56"/>
  <c r="N10" i="56"/>
  <c r="O34" i="61"/>
  <c r="O44" i="58"/>
  <c r="P7" i="68"/>
  <c r="R134" i="68"/>
  <c r="N107" i="65"/>
  <c r="P68" i="66"/>
  <c r="N134" i="66"/>
  <c r="N134" i="67"/>
  <c r="N113" i="68"/>
  <c r="O125" i="66"/>
  <c r="Q74" i="64"/>
  <c r="O92" i="64"/>
  <c r="N53" i="65"/>
  <c r="P16" i="66"/>
  <c r="N119" i="66"/>
  <c r="O74" i="67"/>
  <c r="Q74" i="62"/>
  <c r="N98" i="60"/>
  <c r="O74" i="61"/>
  <c r="Q50" i="62"/>
  <c r="O7" i="63"/>
  <c r="N128" i="59"/>
  <c r="N7" i="61"/>
  <c r="P74" i="59"/>
  <c r="S134" i="61"/>
  <c r="O65" i="57"/>
  <c r="N53" i="66"/>
  <c r="R68" i="58"/>
  <c r="N7" i="59"/>
  <c r="O13" i="57"/>
  <c r="P16" i="56"/>
  <c r="T70" i="59"/>
  <c r="O16" i="56"/>
  <c r="N31" i="58"/>
  <c r="Q74" i="55"/>
  <c r="U65" i="57"/>
  <c r="P74" i="55"/>
  <c r="O34" i="57"/>
  <c r="O68" i="56"/>
  <c r="N98" i="55"/>
  <c r="C2" i="55"/>
  <c r="P92" i="59"/>
  <c r="N13" i="54"/>
  <c r="N50" i="53"/>
  <c r="N101" i="52"/>
  <c r="O53" i="58"/>
  <c r="O44" i="55"/>
  <c r="O53" i="54"/>
  <c r="Q134" i="53"/>
  <c r="N7" i="53"/>
  <c r="O92" i="62"/>
  <c r="S134" i="55"/>
  <c r="T68" i="54"/>
  <c r="N128" i="53"/>
  <c r="N107" i="52"/>
  <c r="T65" i="61"/>
  <c r="N22" i="56"/>
  <c r="N98" i="54"/>
  <c r="P92" i="53"/>
  <c r="N10" i="53"/>
  <c r="N10" i="59"/>
  <c r="T65" i="59"/>
  <c r="Q65" i="56"/>
  <c r="P16" i="55"/>
  <c r="N28" i="54"/>
  <c r="Q65" i="53"/>
  <c r="N74" i="52"/>
  <c r="N86" i="54"/>
  <c r="O53" i="52"/>
  <c r="O74" i="51"/>
  <c r="P125" i="50"/>
  <c r="S134" i="49"/>
  <c r="Q50" i="54"/>
  <c r="Q65" i="52"/>
  <c r="T68" i="51"/>
  <c r="S68" i="50"/>
  <c r="O7" i="50"/>
  <c r="S65" i="54"/>
  <c r="O65" i="52"/>
  <c r="N65" i="51"/>
  <c r="T136" i="50"/>
  <c r="O16" i="50"/>
  <c r="C2" i="56"/>
  <c r="N98" i="52"/>
  <c r="Q134" i="51"/>
  <c r="N7" i="51"/>
  <c r="P19" i="50"/>
  <c r="N125" i="54"/>
  <c r="N77" i="52"/>
  <c r="Q74" i="51"/>
  <c r="N113" i="50"/>
  <c r="N28" i="50"/>
  <c r="P65" i="54"/>
  <c r="P74" i="51"/>
  <c r="T134" i="49"/>
  <c r="O125" i="48"/>
  <c r="N125" i="47"/>
  <c r="N25" i="47"/>
  <c r="U65" i="46"/>
  <c r="N119" i="53"/>
  <c r="N19" i="51"/>
  <c r="N86" i="49"/>
  <c r="O83" i="48"/>
  <c r="P16" i="48"/>
  <c r="N53" i="47"/>
  <c r="U70" i="46"/>
  <c r="O86" i="45"/>
  <c r="N134" i="44"/>
  <c r="N34" i="44"/>
  <c r="N68" i="43"/>
  <c r="P65" i="51"/>
  <c r="N65" i="49"/>
  <c r="T136" i="48"/>
  <c r="O16" i="48"/>
  <c r="T65" i="47"/>
  <c r="T70" i="46"/>
  <c r="O92" i="45"/>
  <c r="P22" i="45"/>
  <c r="Q50" i="44"/>
  <c r="U68" i="43"/>
  <c r="O74" i="50"/>
  <c r="N53" i="49"/>
  <c r="U70" i="48"/>
  <c r="O86" i="47"/>
  <c r="N134" i="46"/>
  <c r="N34" i="46"/>
  <c r="N68" i="45"/>
  <c r="N119" i="44"/>
  <c r="O125" i="43"/>
  <c r="P65" i="53"/>
  <c r="O44" i="68"/>
  <c r="T136" i="68"/>
  <c r="O92" i="65"/>
  <c r="N47" i="66"/>
  <c r="N47" i="67"/>
  <c r="N34" i="68"/>
  <c r="R134" i="65"/>
  <c r="N134" i="63"/>
  <c r="N28" i="64"/>
  <c r="O74" i="64"/>
  <c r="N119" i="64"/>
  <c r="O125" i="65"/>
  <c r="U70" i="65"/>
  <c r="R134" i="64"/>
  <c r="O22" i="60"/>
  <c r="T134" i="60"/>
  <c r="N74" i="61"/>
  <c r="P7" i="62"/>
  <c r="O34" i="63"/>
  <c r="T65" i="60"/>
  <c r="N19" i="59"/>
  <c r="N34" i="60"/>
  <c r="T68" i="61"/>
  <c r="T65" i="62"/>
  <c r="P134" i="57"/>
  <c r="T65" i="58"/>
  <c r="O19" i="61"/>
  <c r="U65" i="55"/>
  <c r="P74" i="58"/>
  <c r="N7" i="56"/>
  <c r="O53" i="57"/>
  <c r="S65" i="55"/>
  <c r="N53" i="57"/>
  <c r="P92" i="60"/>
  <c r="O19" i="57"/>
  <c r="R65" i="56"/>
  <c r="N92" i="55"/>
  <c r="T134" i="54"/>
  <c r="N34" i="57"/>
  <c r="P7" i="54"/>
  <c r="O44" i="53"/>
  <c r="N83" i="52"/>
  <c r="U134" i="57"/>
  <c r="N31" i="55"/>
  <c r="N50" i="54"/>
  <c r="N101" i="53"/>
  <c r="S136" i="52"/>
  <c r="Q68" i="61"/>
  <c r="N119" i="55"/>
  <c r="U65" i="54"/>
  <c r="O107" i="53"/>
  <c r="P92" i="52"/>
  <c r="N47" i="60"/>
  <c r="R134" i="55"/>
  <c r="O74" i="54"/>
  <c r="O86" i="53"/>
  <c r="N134" i="52"/>
  <c r="N25" i="58"/>
  <c r="P7" i="59"/>
  <c r="O50" i="56"/>
  <c r="O7" i="55"/>
  <c r="P22" i="54"/>
  <c r="Q50" i="53"/>
  <c r="U68" i="52"/>
  <c r="R68" i="54"/>
  <c r="O44" i="52"/>
  <c r="N68" i="51"/>
  <c r="N119" i="50"/>
  <c r="O125" i="49"/>
  <c r="O34" i="54"/>
  <c r="Q50" i="52"/>
  <c r="O65" i="51"/>
  <c r="N65" i="50"/>
  <c r="T136" i="49"/>
  <c r="P50" i="54"/>
  <c r="O50" i="52"/>
  <c r="O53" i="51"/>
  <c r="Q134" i="50"/>
  <c r="N7" i="50"/>
  <c r="O50" i="55"/>
  <c r="O83" i="52"/>
  <c r="N101" i="51"/>
  <c r="S136" i="50"/>
  <c r="N16" i="50"/>
  <c r="P92" i="54"/>
  <c r="N68" i="52"/>
  <c r="T70" i="51"/>
  <c r="O92" i="50"/>
  <c r="P22" i="50"/>
  <c r="O22" i="54"/>
  <c r="T65" i="51"/>
  <c r="N74" i="49"/>
  <c r="N77" i="48"/>
  <c r="O83" i="47"/>
  <c r="P16" i="47"/>
  <c r="N53" i="46"/>
  <c r="N34" i="53"/>
  <c r="P92" i="50"/>
  <c r="T68" i="49"/>
  <c r="S68" i="48"/>
  <c r="O7" i="48"/>
  <c r="N44" i="47"/>
  <c r="Q68" i="46"/>
  <c r="Q74" i="45"/>
  <c r="N113" i="44"/>
  <c r="N28" i="44"/>
  <c r="Q65" i="43"/>
  <c r="N47" i="51"/>
  <c r="O53" i="49"/>
  <c r="Q134" i="48"/>
  <c r="N7" i="48"/>
  <c r="P19" i="47"/>
  <c r="P68" i="46"/>
  <c r="N86" i="45"/>
  <c r="N19" i="45"/>
  <c r="N41" i="44"/>
  <c r="P65" i="43"/>
  <c r="S65" i="50"/>
  <c r="N44" i="49"/>
  <c r="Q68" i="48"/>
  <c r="Q74" i="47"/>
  <c r="N113" i="46"/>
  <c r="N28" i="46"/>
  <c r="Q65" i="45"/>
  <c r="N74" i="44"/>
  <c r="N77" i="43"/>
  <c r="O125" i="52"/>
  <c r="O86" i="50"/>
  <c r="O134" i="48"/>
  <c r="N31" i="68"/>
  <c r="Q134" i="68"/>
  <c r="N86" i="65"/>
  <c r="N34" i="66"/>
  <c r="N34" i="67"/>
  <c r="N28" i="68"/>
  <c r="N125" i="65"/>
  <c r="N113" i="63"/>
  <c r="P22" i="64"/>
  <c r="N68" i="64"/>
  <c r="N74" i="64"/>
  <c r="O107" i="65"/>
  <c r="O7" i="65"/>
  <c r="O83" i="64"/>
  <c r="C2" i="60"/>
  <c r="P125" i="60"/>
  <c r="U68" i="61"/>
  <c r="R134" i="61"/>
  <c r="O16" i="63"/>
  <c r="P19" i="60"/>
  <c r="U134" i="58"/>
  <c r="O19" i="60"/>
  <c r="N125" i="60"/>
  <c r="P19" i="62"/>
  <c r="N128" i="57"/>
  <c r="P19" i="58"/>
  <c r="T70" i="60"/>
  <c r="N53" i="55"/>
  <c r="O19" i="58"/>
  <c r="N128" i="55"/>
  <c r="O44" i="57"/>
  <c r="N134" i="54"/>
  <c r="N16" i="57"/>
  <c r="O53" i="60"/>
  <c r="N10" i="57"/>
  <c r="N47" i="56"/>
  <c r="O74" i="55"/>
  <c r="P125" i="54"/>
  <c r="U68" i="56"/>
  <c r="R134" i="53"/>
  <c r="N31" i="53"/>
  <c r="R68" i="52"/>
  <c r="T68" i="56"/>
  <c r="T136" i="54"/>
  <c r="O44" i="54"/>
  <c r="N83" i="53"/>
  <c r="P134" i="52"/>
  <c r="Q65" i="57"/>
  <c r="R65" i="55"/>
  <c r="N53" i="54"/>
  <c r="U70" i="53"/>
  <c r="O86" i="52"/>
  <c r="Q74" i="59"/>
  <c r="O83" i="55"/>
  <c r="S68" i="54"/>
  <c r="Q74" i="53"/>
  <c r="N113" i="52"/>
  <c r="Q50" i="57"/>
  <c r="N101" i="57"/>
  <c r="P7" i="56"/>
  <c r="Q134" i="54"/>
  <c r="N19" i="54"/>
  <c r="N41" i="53"/>
  <c r="P65" i="52"/>
  <c r="N41" i="54"/>
  <c r="N31" i="52"/>
  <c r="Q65" i="51"/>
  <c r="N74" i="50"/>
  <c r="N77" i="49"/>
  <c r="N22" i="54"/>
  <c r="N41" i="52"/>
  <c r="O50" i="51"/>
  <c r="O53" i="50"/>
  <c r="Q134" i="49"/>
  <c r="O19" i="54"/>
  <c r="N13" i="52"/>
  <c r="N50" i="51"/>
  <c r="N101" i="50"/>
  <c r="S136" i="49"/>
  <c r="N22" i="55"/>
  <c r="T68" i="52"/>
  <c r="N83" i="51"/>
  <c r="P134" i="50"/>
  <c r="O134" i="49"/>
  <c r="P125" i="53"/>
  <c r="P19" i="52"/>
  <c r="P68" i="51"/>
  <c r="N86" i="50"/>
  <c r="N19" i="50"/>
  <c r="O125" i="53"/>
  <c r="P50" i="51"/>
  <c r="U68" i="49"/>
  <c r="T68" i="48"/>
  <c r="S68" i="47"/>
  <c r="O7" i="47"/>
  <c r="N44" i="46"/>
  <c r="N92" i="52"/>
  <c r="N77" i="50"/>
  <c r="O65" i="49"/>
  <c r="N65" i="48"/>
  <c r="T136" i="47"/>
  <c r="O16" i="47"/>
  <c r="T65" i="46"/>
  <c r="T70" i="45"/>
  <c r="O92" i="44"/>
  <c r="P22" i="44"/>
  <c r="Q50" i="43"/>
  <c r="N92" i="50"/>
  <c r="N50" i="49"/>
  <c r="N101" i="48"/>
  <c r="S136" i="47"/>
  <c r="N16" i="47"/>
  <c r="S65" i="46"/>
  <c r="P74" i="45"/>
  <c r="U134" i="44"/>
  <c r="O22" i="44"/>
  <c r="P50" i="43"/>
  <c r="O50" i="50"/>
  <c r="O16" i="49"/>
  <c r="T65" i="48"/>
  <c r="T70" i="47"/>
  <c r="O92" i="46"/>
  <c r="P22" i="46"/>
  <c r="Q50" i="45"/>
  <c r="U68" i="44"/>
  <c r="T68" i="43"/>
  <c r="N47" i="52"/>
  <c r="Q65" i="50"/>
  <c r="N107" i="48"/>
  <c r="N83" i="67"/>
  <c r="O16" i="68"/>
  <c r="O107" i="68"/>
  <c r="O74" i="65"/>
  <c r="O74" i="66"/>
  <c r="O74" i="68"/>
  <c r="N31" i="65"/>
  <c r="N34" i="63"/>
  <c r="Q65" i="63"/>
  <c r="P125" i="63"/>
  <c r="O125" i="63"/>
  <c r="T68" i="64"/>
  <c r="N53" i="64"/>
  <c r="S65" i="62"/>
  <c r="T65" i="64"/>
  <c r="O13" i="60"/>
  <c r="N77" i="60"/>
  <c r="O44" i="61"/>
  <c r="N65" i="62"/>
  <c r="P92" i="63"/>
  <c r="N41" i="58"/>
  <c r="Q50" i="59"/>
  <c r="P65" i="59"/>
  <c r="N28" i="60"/>
  <c r="N25" i="64"/>
  <c r="T70" i="57"/>
  <c r="O34" i="58"/>
  <c r="N7" i="55"/>
  <c r="O7" i="58"/>
  <c r="T65" i="55"/>
  <c r="S136" i="56"/>
  <c r="N113" i="54"/>
  <c r="O86" i="56"/>
  <c r="P68" i="59"/>
  <c r="N134" i="56"/>
  <c r="N34" i="56"/>
  <c r="N68" i="55"/>
  <c r="N119" i="54"/>
  <c r="O125" i="55"/>
  <c r="N125" i="53"/>
  <c r="N25" i="53"/>
  <c r="U65" i="52"/>
  <c r="N41" i="56"/>
  <c r="N101" i="54"/>
  <c r="N31" i="54"/>
  <c r="R68" i="53"/>
  <c r="N128" i="52"/>
  <c r="N28" i="57"/>
  <c r="N28" i="55"/>
  <c r="N44" i="54"/>
  <c r="Q68" i="53"/>
  <c r="Q74" i="52"/>
  <c r="P19" i="59"/>
  <c r="U68" i="55"/>
  <c r="T65" i="54"/>
  <c r="T70" i="53"/>
  <c r="O92" i="52"/>
  <c r="P22" i="57"/>
  <c r="N50" i="57"/>
  <c r="N77" i="55"/>
  <c r="O86" i="54"/>
  <c r="U134" i="53"/>
  <c r="O22" i="53"/>
  <c r="P50" i="52"/>
  <c r="O13" i="54"/>
  <c r="P22" i="52"/>
  <c r="Q50" i="51"/>
  <c r="U68" i="50"/>
  <c r="N134" i="58"/>
  <c r="N134" i="53"/>
  <c r="N22" i="52"/>
  <c r="N13" i="51"/>
  <c r="N50" i="50"/>
  <c r="N101" i="49"/>
  <c r="N113" i="53"/>
  <c r="P7" i="52"/>
  <c r="O44" i="51"/>
  <c r="N83" i="50"/>
  <c r="P134" i="49"/>
  <c r="Q65" i="54"/>
  <c r="N65" i="52"/>
  <c r="R68" i="51"/>
  <c r="N128" i="50"/>
  <c r="N107" i="49"/>
  <c r="N74" i="53"/>
  <c r="N16" i="52"/>
  <c r="S65" i="51"/>
  <c r="P74" i="50"/>
  <c r="U134" i="49"/>
  <c r="P74" i="53"/>
  <c r="N34" i="51"/>
  <c r="P65" i="49"/>
  <c r="O65" i="48"/>
  <c r="N65" i="47"/>
  <c r="T136" i="46"/>
  <c r="O16" i="46"/>
  <c r="N28" i="52"/>
  <c r="N68" i="50"/>
  <c r="O50" i="49"/>
  <c r="O53" i="48"/>
  <c r="Q134" i="47"/>
  <c r="N7" i="47"/>
  <c r="P19" i="46"/>
  <c r="P68" i="45"/>
  <c r="N86" i="44"/>
  <c r="N19" i="44"/>
  <c r="N41" i="43"/>
  <c r="Q74" i="50"/>
  <c r="O44" i="49"/>
  <c r="N83" i="48"/>
  <c r="P134" i="47"/>
  <c r="O134" i="46"/>
  <c r="O34" i="46"/>
  <c r="O68" i="45"/>
  <c r="N98" i="44"/>
  <c r="C2" i="44"/>
  <c r="N10" i="54"/>
  <c r="O19" i="50"/>
  <c r="N7" i="49"/>
  <c r="P19" i="48"/>
  <c r="P68" i="47"/>
  <c r="N86" i="46"/>
  <c r="N19" i="46"/>
  <c r="N41" i="45"/>
  <c r="P65" i="44"/>
  <c r="O65" i="43"/>
  <c r="O22" i="52"/>
  <c r="R68" i="67"/>
  <c r="N7" i="68"/>
  <c r="U70" i="68"/>
  <c r="N68" i="65"/>
  <c r="N68" i="66"/>
  <c r="N68" i="68"/>
  <c r="N25" i="65"/>
  <c r="N28" i="63"/>
  <c r="Q50" i="63"/>
  <c r="N119" i="63"/>
  <c r="N77" i="63"/>
  <c r="O65" i="64"/>
  <c r="N44" i="64"/>
  <c r="O34" i="62"/>
  <c r="P19" i="64"/>
  <c r="S134" i="59"/>
  <c r="T68" i="60"/>
  <c r="N31" i="61"/>
  <c r="O53" i="62"/>
  <c r="O125" i="67"/>
  <c r="O22" i="58"/>
  <c r="N41" i="59"/>
  <c r="P50" i="59"/>
  <c r="T136" i="59"/>
  <c r="N107" i="63"/>
  <c r="P68" i="57"/>
  <c r="N134" i="57"/>
  <c r="O107" i="54"/>
  <c r="N31" i="57"/>
  <c r="P19" i="55"/>
  <c r="U70" i="56"/>
  <c r="N65" i="60"/>
  <c r="Q74" i="56"/>
  <c r="N28" i="58"/>
  <c r="N113" i="56"/>
  <c r="N28" i="56"/>
  <c r="Q65" i="55"/>
  <c r="N74" i="54"/>
  <c r="N13" i="55"/>
  <c r="O83" i="53"/>
  <c r="P16" i="53"/>
  <c r="N53" i="52"/>
  <c r="O13" i="56"/>
  <c r="N92" i="54"/>
  <c r="N25" i="54"/>
  <c r="U65" i="53"/>
  <c r="O107" i="52"/>
  <c r="N98" i="56"/>
  <c r="N19" i="55"/>
  <c r="O16" i="54"/>
  <c r="T65" i="53"/>
  <c r="T70" i="52"/>
  <c r="N65" i="57"/>
  <c r="P65" i="55"/>
  <c r="P19" i="54"/>
  <c r="P68" i="53"/>
  <c r="N86" i="52"/>
  <c r="N92" i="56"/>
  <c r="O22" i="57"/>
  <c r="S68" i="55"/>
  <c r="P68" i="54"/>
  <c r="N98" i="53"/>
  <c r="C2" i="53"/>
  <c r="N16" i="62"/>
  <c r="T134" i="53"/>
  <c r="N19" i="52"/>
  <c r="N41" i="51"/>
  <c r="P65" i="50"/>
  <c r="N134" i="60"/>
  <c r="T68" i="53"/>
  <c r="O13" i="52"/>
  <c r="P7" i="51"/>
  <c r="O44" i="50"/>
  <c r="P68" i="58"/>
  <c r="O68" i="53"/>
  <c r="R134" i="51"/>
  <c r="N31" i="51"/>
  <c r="R68" i="50"/>
  <c r="N128" i="49"/>
  <c r="O92" i="53"/>
  <c r="N50" i="52"/>
  <c r="U65" i="51"/>
  <c r="O107" i="50"/>
  <c r="P92" i="49"/>
  <c r="R65" i="53"/>
  <c r="O134" i="51"/>
  <c r="O34" i="51"/>
  <c r="O68" i="50"/>
  <c r="N98" i="49"/>
  <c r="R65" i="52"/>
  <c r="P19" i="51"/>
  <c r="P50" i="49"/>
  <c r="O50" i="48"/>
  <c r="O53" i="47"/>
  <c r="Q134" i="46"/>
  <c r="N7" i="46"/>
  <c r="S136" i="51"/>
  <c r="O22" i="50"/>
  <c r="N13" i="49"/>
  <c r="N50" i="48"/>
  <c r="N101" i="47"/>
  <c r="S136" i="46"/>
  <c r="N16" i="46"/>
  <c r="S65" i="45"/>
  <c r="P74" i="44"/>
  <c r="U134" i="43"/>
  <c r="U68" i="53"/>
  <c r="Q50" i="50"/>
  <c r="N31" i="49"/>
  <c r="R68" i="48"/>
  <c r="N128" i="47"/>
  <c r="N107" i="46"/>
  <c r="O19" i="46"/>
  <c r="R65" i="45"/>
  <c r="N92" i="44"/>
  <c r="T134" i="43"/>
  <c r="T134" i="51"/>
  <c r="P7" i="50"/>
  <c r="S136" i="48"/>
  <c r="N16" i="48"/>
  <c r="S65" i="47"/>
  <c r="P74" i="46"/>
  <c r="U134" i="45"/>
  <c r="O22" i="45"/>
  <c r="P50" i="44"/>
  <c r="O50" i="43"/>
  <c r="O134" i="65"/>
  <c r="T70" i="66"/>
  <c r="N10" i="67"/>
  <c r="N10" i="68"/>
  <c r="N134" i="68"/>
  <c r="S134" i="66"/>
  <c r="O86" i="64"/>
  <c r="N113" i="64"/>
  <c r="N7" i="66"/>
  <c r="N65" i="66"/>
  <c r="R134" i="66"/>
  <c r="O13" i="68"/>
  <c r="O86" i="62"/>
  <c r="U134" i="60"/>
  <c r="N92" i="61"/>
  <c r="Q65" i="62"/>
  <c r="N19" i="63"/>
  <c r="P134" i="59"/>
  <c r="O16" i="61"/>
  <c r="N86" i="59"/>
  <c r="N53" i="62"/>
  <c r="T68" i="57"/>
  <c r="Q65" i="67"/>
  <c r="N83" i="58"/>
  <c r="O16" i="59"/>
  <c r="N22" i="57"/>
  <c r="N25" i="56"/>
  <c r="Q134" i="59"/>
  <c r="R68" i="56"/>
  <c r="N125" i="58"/>
  <c r="O86" i="55"/>
  <c r="N47" i="58"/>
  <c r="N113" i="55"/>
  <c r="R65" i="57"/>
  <c r="P74" i="56"/>
  <c r="U134" i="55"/>
  <c r="O22" i="55"/>
  <c r="N86" i="60"/>
  <c r="O50" i="54"/>
  <c r="O53" i="53"/>
  <c r="Q134" i="52"/>
  <c r="O34" i="59"/>
  <c r="O53" i="55"/>
  <c r="N65" i="54"/>
  <c r="T136" i="53"/>
  <c r="O16" i="53"/>
  <c r="T65" i="52"/>
  <c r="N13" i="56"/>
  <c r="P74" i="54"/>
  <c r="P134" i="53"/>
  <c r="O134" i="52"/>
  <c r="O34" i="52"/>
  <c r="Q50" i="56"/>
  <c r="O125" i="54"/>
  <c r="N107" i="53"/>
  <c r="O19" i="53"/>
  <c r="P50" i="62"/>
  <c r="N10" i="60"/>
  <c r="N74" i="56"/>
  <c r="N25" i="55"/>
  <c r="N34" i="54"/>
  <c r="N68" i="53"/>
  <c r="N119" i="52"/>
  <c r="P7" i="55"/>
  <c r="O74" i="52"/>
  <c r="N92" i="51"/>
  <c r="T134" i="50"/>
  <c r="O13" i="50"/>
  <c r="N68" i="54"/>
  <c r="N125" i="52"/>
  <c r="N77" i="51"/>
  <c r="O83" i="50"/>
  <c r="P16" i="50"/>
  <c r="N77" i="54"/>
  <c r="S134" i="52"/>
  <c r="S68" i="51"/>
  <c r="O7" i="51"/>
  <c r="N44" i="50"/>
  <c r="P65" i="56"/>
  <c r="R134" i="52"/>
  <c r="T136" i="51"/>
  <c r="O16" i="51"/>
  <c r="T65" i="50"/>
  <c r="T68" i="55"/>
  <c r="P7" i="53"/>
  <c r="O86" i="51"/>
  <c r="N134" i="50"/>
  <c r="N34" i="50"/>
  <c r="O65" i="55"/>
  <c r="O107" i="51"/>
  <c r="N13" i="50"/>
  <c r="S134" i="48"/>
  <c r="R134" i="47"/>
  <c r="N31" i="47"/>
  <c r="R68" i="46"/>
  <c r="N47" i="55"/>
  <c r="R65" i="51"/>
  <c r="N119" i="49"/>
  <c r="N125" i="48"/>
  <c r="N25" i="48"/>
  <c r="U65" i="47"/>
  <c r="O107" i="46"/>
  <c r="P92" i="45"/>
  <c r="N10" i="45"/>
  <c r="N47" i="44"/>
  <c r="O74" i="43"/>
  <c r="U70" i="51"/>
  <c r="S68" i="49"/>
  <c r="O7" i="49"/>
  <c r="N44" i="48"/>
  <c r="Q68" i="47"/>
  <c r="Q74" i="46"/>
  <c r="N113" i="45"/>
  <c r="N28" i="45"/>
  <c r="Q65" i="44"/>
  <c r="N74" i="43"/>
  <c r="N107" i="50"/>
  <c r="U65" i="49"/>
  <c r="O107" i="48"/>
  <c r="P92" i="47"/>
  <c r="N10" i="47"/>
  <c r="N47" i="46"/>
  <c r="O74" i="45"/>
  <c r="P125" i="44"/>
  <c r="S134" i="43"/>
  <c r="C2" i="54"/>
  <c r="U68" i="51"/>
  <c r="P134" i="66"/>
  <c r="P125" i="65"/>
  <c r="N98" i="67"/>
  <c r="U70" i="63"/>
  <c r="Q134" i="66"/>
  <c r="P65" i="57"/>
  <c r="S68" i="60"/>
  <c r="T136" i="56"/>
  <c r="S65" i="56"/>
  <c r="Q50" i="55"/>
  <c r="O7" i="53"/>
  <c r="P16" i="54"/>
  <c r="U134" i="54"/>
  <c r="P125" i="56"/>
  <c r="P74" i="52"/>
  <c r="R65" i="54"/>
  <c r="O65" i="53"/>
  <c r="S68" i="58"/>
  <c r="N31" i="50"/>
  <c r="N25" i="51"/>
  <c r="P16" i="52"/>
  <c r="O50" i="53"/>
  <c r="N92" i="49"/>
  <c r="N13" i="48"/>
  <c r="P125" i="51"/>
  <c r="N83" i="47"/>
  <c r="O68" i="44"/>
  <c r="N25" i="49"/>
  <c r="N10" i="46"/>
  <c r="N28" i="51"/>
  <c r="O34" i="47"/>
  <c r="N22" i="44"/>
  <c r="O83" i="49"/>
  <c r="Q74" i="48"/>
  <c r="N113" i="47"/>
  <c r="N28" i="47"/>
  <c r="Q65" i="46"/>
  <c r="Q68" i="51"/>
  <c r="Q74" i="49"/>
  <c r="N113" i="48"/>
  <c r="N28" i="48"/>
  <c r="Q65" i="47"/>
  <c r="N74" i="46"/>
  <c r="N77" i="45"/>
  <c r="O83" i="44"/>
  <c r="P16" i="44"/>
  <c r="N53" i="43"/>
  <c r="O19" i="52"/>
  <c r="O68" i="49"/>
  <c r="N98" i="48"/>
  <c r="C2" i="48"/>
  <c r="N22" i="47"/>
  <c r="N13" i="46"/>
  <c r="N50" i="45"/>
  <c r="N101" i="44"/>
  <c r="S136" i="43"/>
  <c r="N119" i="45"/>
  <c r="S65" i="44"/>
  <c r="S134" i="42"/>
  <c r="R134" i="41"/>
  <c r="N31" i="41"/>
  <c r="R68" i="40"/>
  <c r="N128" i="39"/>
  <c r="P65" i="40"/>
  <c r="N125" i="49"/>
  <c r="U70" i="44"/>
  <c r="N125" i="42"/>
  <c r="N25" i="42"/>
  <c r="U65" i="41"/>
  <c r="O107" i="40"/>
  <c r="P92" i="39"/>
  <c r="N10" i="39"/>
  <c r="N128" i="51"/>
  <c r="O65" i="47"/>
  <c r="N25" i="43"/>
  <c r="U65" i="42"/>
  <c r="O107" i="41"/>
  <c r="P92" i="40"/>
  <c r="N10" i="40"/>
  <c r="P22" i="39"/>
  <c r="S134" i="39"/>
  <c r="N13" i="47"/>
  <c r="P68" i="43"/>
  <c r="U70" i="42"/>
  <c r="O86" i="41"/>
  <c r="N134" i="40"/>
  <c r="N34" i="40"/>
  <c r="N68" i="39"/>
  <c r="N74" i="39"/>
  <c r="O22" i="41"/>
  <c r="T134" i="48"/>
  <c r="Q68" i="44"/>
  <c r="N16" i="43"/>
  <c r="S65" i="42"/>
  <c r="P74" i="41"/>
  <c r="U134" i="40"/>
  <c r="O22" i="40"/>
  <c r="O68" i="42"/>
  <c r="O74" i="49"/>
  <c r="P19" i="45"/>
  <c r="N92" i="41"/>
  <c r="O65" i="41"/>
  <c r="P125" i="41"/>
  <c r="P7" i="40"/>
  <c r="U70" i="45"/>
  <c r="O125" i="41"/>
  <c r="O50" i="40"/>
  <c r="N68" i="49"/>
  <c r="N119" i="41"/>
  <c r="N41" i="42"/>
  <c r="P19" i="44"/>
  <c r="N22" i="42"/>
  <c r="O16" i="39"/>
  <c r="U68" i="48"/>
  <c r="P65" i="41"/>
  <c r="N13" i="37"/>
  <c r="O16" i="37"/>
  <c r="Q68" i="37"/>
  <c r="Q74" i="37"/>
  <c r="P74" i="37"/>
  <c r="Q65" i="37"/>
  <c r="N74" i="37"/>
  <c r="O65" i="37"/>
  <c r="N25" i="37"/>
  <c r="N7" i="37"/>
  <c r="S136" i="36"/>
  <c r="N16" i="36"/>
  <c r="N128" i="66"/>
  <c r="N119" i="65"/>
  <c r="O83" i="67"/>
  <c r="Q68" i="63"/>
  <c r="S68" i="66"/>
  <c r="P50" i="57"/>
  <c r="N25" i="60"/>
  <c r="Q134" i="56"/>
  <c r="N134" i="55"/>
  <c r="N41" i="55"/>
  <c r="T136" i="52"/>
  <c r="O7" i="54"/>
  <c r="N83" i="54"/>
  <c r="N77" i="56"/>
  <c r="O68" i="52"/>
  <c r="N47" i="54"/>
  <c r="N28" i="53"/>
  <c r="N19" i="57"/>
  <c r="N25" i="50"/>
  <c r="P16" i="51"/>
  <c r="O7" i="52"/>
  <c r="N19" i="53"/>
  <c r="O65" i="56"/>
  <c r="P7" i="48"/>
  <c r="N74" i="51"/>
  <c r="R68" i="47"/>
  <c r="R65" i="44"/>
  <c r="P16" i="49"/>
  <c r="N134" i="45"/>
  <c r="N16" i="51"/>
  <c r="O19" i="47"/>
  <c r="O13" i="44"/>
  <c r="U70" i="49"/>
  <c r="T70" i="48"/>
  <c r="O92" i="47"/>
  <c r="P22" i="47"/>
  <c r="Q50" i="46"/>
  <c r="O13" i="51"/>
  <c r="T70" i="49"/>
  <c r="O92" i="48"/>
  <c r="P22" i="48"/>
  <c r="Q50" i="47"/>
  <c r="U68" i="46"/>
  <c r="T68" i="45"/>
  <c r="S68" i="44"/>
  <c r="O7" i="44"/>
  <c r="N44" i="43"/>
  <c r="N7" i="52"/>
  <c r="R65" i="49"/>
  <c r="N92" i="48"/>
  <c r="T134" i="47"/>
  <c r="O13" i="47"/>
  <c r="P7" i="46"/>
  <c r="O44" i="45"/>
  <c r="N83" i="44"/>
  <c r="O92" i="51"/>
  <c r="N83" i="45"/>
  <c r="O19" i="44"/>
  <c r="O125" i="42"/>
  <c r="N125" i="41"/>
  <c r="N25" i="41"/>
  <c r="U65" i="40"/>
  <c r="O107" i="39"/>
  <c r="N22" i="40"/>
  <c r="P65" i="48"/>
  <c r="O65" i="44"/>
  <c r="O83" i="42"/>
  <c r="P16" i="42"/>
  <c r="N53" i="41"/>
  <c r="U70" i="40"/>
  <c r="O86" i="39"/>
  <c r="P74" i="39"/>
  <c r="P125" i="48"/>
  <c r="Q68" i="45"/>
  <c r="P16" i="43"/>
  <c r="N53" i="42"/>
  <c r="U70" i="41"/>
  <c r="O86" i="40"/>
  <c r="N134" i="39"/>
  <c r="U68" i="39"/>
  <c r="N77" i="39"/>
  <c r="N65" i="46"/>
  <c r="N31" i="43"/>
  <c r="Q68" i="42"/>
  <c r="Q74" i="41"/>
  <c r="N113" i="40"/>
  <c r="N28" i="40"/>
  <c r="Q65" i="39"/>
  <c r="P65" i="39"/>
  <c r="P125" i="40"/>
  <c r="O50" i="47"/>
  <c r="N13" i="44"/>
  <c r="O134" i="42"/>
  <c r="O34" i="42"/>
  <c r="O68" i="41"/>
  <c r="N98" i="40"/>
  <c r="C2" i="40"/>
  <c r="N47" i="42"/>
  <c r="S134" i="47"/>
  <c r="N7" i="45"/>
  <c r="T134" i="40"/>
  <c r="O44" i="40"/>
  <c r="N74" i="41"/>
  <c r="O16" i="45"/>
  <c r="P7" i="44"/>
  <c r="N13" i="41"/>
  <c r="O34" i="44"/>
  <c r="Q74" i="44"/>
  <c r="U68" i="41"/>
  <c r="T134" i="41"/>
  <c r="O13" i="42"/>
  <c r="T68" i="41"/>
  <c r="N119" i="48"/>
  <c r="T70" i="43"/>
  <c r="N50" i="39"/>
  <c r="R134" i="37"/>
  <c r="O68" i="37"/>
  <c r="T65" i="37"/>
  <c r="T70" i="37"/>
  <c r="N47" i="37"/>
  <c r="Q50" i="37"/>
  <c r="U68" i="37"/>
  <c r="O50" i="37"/>
  <c r="O7" i="37"/>
  <c r="N10" i="37"/>
  <c r="P134" i="36"/>
  <c r="N10" i="36"/>
  <c r="S134" i="36"/>
  <c r="T65" i="67"/>
  <c r="P125" i="67"/>
  <c r="S134" i="62"/>
  <c r="P74" i="61"/>
  <c r="N83" i="60"/>
  <c r="U68" i="58"/>
  <c r="O19" i="59"/>
  <c r="N107" i="54"/>
  <c r="T136" i="57"/>
  <c r="U68" i="54"/>
  <c r="N44" i="52"/>
  <c r="N53" i="53"/>
  <c r="N7" i="54"/>
  <c r="P50" i="55"/>
  <c r="O74" i="56"/>
  <c r="N92" i="53"/>
  <c r="U134" i="51"/>
  <c r="O13" i="53"/>
  <c r="P22" i="55"/>
  <c r="U65" i="50"/>
  <c r="N53" i="51"/>
  <c r="N107" i="51"/>
  <c r="O16" i="52"/>
  <c r="N50" i="47"/>
  <c r="N10" i="50"/>
  <c r="P134" i="46"/>
  <c r="N98" i="43"/>
  <c r="U65" i="48"/>
  <c r="N47" i="45"/>
  <c r="N113" i="49"/>
  <c r="O68" i="46"/>
  <c r="N41" i="57"/>
  <c r="Q68" i="49"/>
  <c r="P68" i="48"/>
  <c r="N86" i="47"/>
  <c r="N19" i="47"/>
  <c r="N41" i="46"/>
  <c r="U134" i="50"/>
  <c r="P68" i="49"/>
  <c r="N86" i="48"/>
  <c r="N19" i="48"/>
  <c r="N41" i="47"/>
  <c r="P65" i="46"/>
  <c r="O65" i="45"/>
  <c r="N65" i="44"/>
  <c r="T136" i="43"/>
  <c r="N74" i="55"/>
  <c r="N113" i="51"/>
  <c r="N47" i="49"/>
  <c r="O74" i="48"/>
  <c r="P125" i="47"/>
  <c r="S134" i="46"/>
  <c r="R134" i="45"/>
  <c r="N31" i="45"/>
  <c r="R68" i="44"/>
  <c r="Q65" i="49"/>
  <c r="U68" i="45"/>
  <c r="N134" i="43"/>
  <c r="N77" i="42"/>
  <c r="O83" i="41"/>
  <c r="P16" i="41"/>
  <c r="N53" i="40"/>
  <c r="U70" i="39"/>
  <c r="O125" i="39"/>
  <c r="S68" i="46"/>
  <c r="S68" i="43"/>
  <c r="S68" i="42"/>
  <c r="O7" i="42"/>
  <c r="N44" i="41"/>
  <c r="Q68" i="40"/>
  <c r="Q74" i="39"/>
  <c r="R65" i="39"/>
  <c r="N77" i="47"/>
  <c r="N53" i="45"/>
  <c r="O7" i="43"/>
  <c r="N44" i="42"/>
  <c r="Q68" i="41"/>
  <c r="Q74" i="40"/>
  <c r="N113" i="39"/>
  <c r="O83" i="43"/>
  <c r="T136" i="45"/>
  <c r="P16" i="46"/>
  <c r="O16" i="43"/>
  <c r="T65" i="42"/>
  <c r="T70" i="41"/>
  <c r="O92" i="40"/>
  <c r="P22" i="40"/>
  <c r="Q50" i="39"/>
  <c r="R134" i="43"/>
  <c r="U68" i="40"/>
  <c r="P7" i="47"/>
  <c r="N113" i="43"/>
  <c r="N107" i="42"/>
  <c r="O19" i="42"/>
  <c r="R65" i="41"/>
  <c r="N92" i="40"/>
  <c r="N119" i="39"/>
  <c r="N98" i="41"/>
  <c r="N50" i="46"/>
  <c r="N77" i="44"/>
  <c r="P50" i="40"/>
  <c r="O134" i="50"/>
  <c r="O13" i="41"/>
  <c r="O34" i="43"/>
  <c r="P92" i="43"/>
  <c r="N65" i="40"/>
  <c r="N50" i="40"/>
  <c r="P134" i="43"/>
  <c r="P50" i="41"/>
  <c r="O53" i="39"/>
  <c r="O83" i="40"/>
  <c r="O50" i="41"/>
  <c r="O50" i="44"/>
  <c r="S134" i="41"/>
  <c r="P125" i="42"/>
  <c r="O53" i="37"/>
  <c r="N19" i="37"/>
  <c r="P19" i="37"/>
  <c r="P68" i="37"/>
  <c r="P22" i="37"/>
  <c r="N41" i="37"/>
  <c r="P65" i="37"/>
  <c r="P7" i="37"/>
  <c r="Q134" i="37"/>
  <c r="N134" i="37"/>
  <c r="N128" i="36"/>
  <c r="N113" i="36"/>
  <c r="P19" i="67"/>
  <c r="N119" i="67"/>
  <c r="N119" i="68"/>
  <c r="O68" i="61"/>
  <c r="R68" i="60"/>
  <c r="P65" i="58"/>
  <c r="N113" i="58"/>
  <c r="T68" i="59"/>
  <c r="O74" i="57"/>
  <c r="O107" i="61"/>
  <c r="N107" i="61"/>
  <c r="N44" i="53"/>
  <c r="S136" i="53"/>
  <c r="S134" i="54"/>
  <c r="P50" i="56"/>
  <c r="O74" i="53"/>
  <c r="N98" i="51"/>
  <c r="U134" i="52"/>
  <c r="R134" i="54"/>
  <c r="N53" i="50"/>
  <c r="N44" i="51"/>
  <c r="P92" i="51"/>
  <c r="C2" i="52"/>
  <c r="O44" i="47"/>
  <c r="R134" i="49"/>
  <c r="N128" i="46"/>
  <c r="N92" i="43"/>
  <c r="N53" i="48"/>
  <c r="N34" i="45"/>
  <c r="R68" i="49"/>
  <c r="R65" i="46"/>
  <c r="P125" i="55"/>
  <c r="T65" i="49"/>
  <c r="S65" i="48"/>
  <c r="P74" i="47"/>
  <c r="U134" i="46"/>
  <c r="O22" i="46"/>
  <c r="T70" i="50"/>
  <c r="S65" i="49"/>
  <c r="P74" i="48"/>
  <c r="U134" i="47"/>
  <c r="O22" i="47"/>
  <c r="P50" i="46"/>
  <c r="O50" i="45"/>
  <c r="O53" i="44"/>
  <c r="Q134" i="43"/>
  <c r="T70" i="54"/>
  <c r="O68" i="51"/>
  <c r="N34" i="49"/>
  <c r="N68" i="48"/>
  <c r="N119" i="47"/>
  <c r="O125" i="46"/>
  <c r="N125" i="45"/>
  <c r="N25" i="45"/>
  <c r="U65" i="44"/>
  <c r="N22" i="48"/>
  <c r="N44" i="45"/>
  <c r="O92" i="43"/>
  <c r="T68" i="42"/>
  <c r="S68" i="41"/>
  <c r="O7" i="41"/>
  <c r="N44" i="40"/>
  <c r="Q68" i="39"/>
  <c r="T68" i="39"/>
  <c r="N25" i="46"/>
  <c r="N65" i="43"/>
  <c r="N65" i="42"/>
  <c r="T136" i="41"/>
  <c r="O16" i="41"/>
  <c r="T65" i="40"/>
  <c r="T70" i="39"/>
  <c r="N28" i="39"/>
  <c r="O44" i="46"/>
  <c r="S134" i="44"/>
  <c r="T136" i="42"/>
  <c r="O16" i="42"/>
  <c r="T65" i="41"/>
  <c r="T70" i="40"/>
  <c r="O92" i="39"/>
  <c r="N10" i="43"/>
  <c r="O68" i="54"/>
  <c r="N22" i="45"/>
  <c r="N7" i="43"/>
  <c r="P19" i="42"/>
  <c r="P68" i="41"/>
  <c r="N86" i="40"/>
  <c r="N19" i="40"/>
  <c r="N41" i="39"/>
  <c r="O53" i="43"/>
  <c r="O13" i="40"/>
  <c r="O53" i="46"/>
  <c r="N86" i="43"/>
  <c r="P92" i="42"/>
  <c r="N10" i="42"/>
  <c r="N47" i="41"/>
  <c r="O74" i="40"/>
  <c r="P50" i="39"/>
  <c r="N68" i="41"/>
  <c r="O7" i="46"/>
  <c r="O19" i="43"/>
  <c r="O50" i="39"/>
  <c r="O107" i="44"/>
  <c r="N77" i="40"/>
  <c r="N25" i="40"/>
  <c r="O22" i="43"/>
  <c r="P16" i="40"/>
  <c r="O74" i="42"/>
  <c r="N19" i="43"/>
  <c r="O125" i="40"/>
  <c r="T134" i="45"/>
  <c r="O22" i="49"/>
  <c r="P7" i="41"/>
  <c r="Q65" i="42"/>
  <c r="S68" i="40"/>
  <c r="N77" i="41"/>
  <c r="O44" i="37"/>
  <c r="S136" i="37"/>
  <c r="N16" i="37"/>
  <c r="S65" i="37"/>
  <c r="U134" i="37"/>
  <c r="O22" i="37"/>
  <c r="P50" i="37"/>
  <c r="N125" i="37"/>
  <c r="N101" i="37"/>
  <c r="N86" i="37"/>
  <c r="O107" i="36"/>
  <c r="O92" i="36"/>
  <c r="O86" i="67"/>
  <c r="P134" i="65"/>
  <c r="O83" i="62"/>
  <c r="N47" i="62"/>
  <c r="Q134" i="61"/>
  <c r="O50" i="58"/>
  <c r="O83" i="56"/>
  <c r="N16" i="56"/>
  <c r="N86" i="56"/>
  <c r="O65" i="54"/>
  <c r="N125" i="55"/>
  <c r="Q68" i="52"/>
  <c r="N16" i="53"/>
  <c r="O134" i="53"/>
  <c r="N119" i="56"/>
  <c r="P125" i="52"/>
  <c r="C2" i="51"/>
  <c r="O125" i="51"/>
  <c r="N13" i="53"/>
  <c r="U134" i="56"/>
  <c r="Q68" i="50"/>
  <c r="N10" i="51"/>
  <c r="N41" i="50"/>
  <c r="N83" i="46"/>
  <c r="R134" i="48"/>
  <c r="N107" i="45"/>
  <c r="N86" i="51"/>
  <c r="U70" i="47"/>
  <c r="N68" i="44"/>
  <c r="N128" i="48"/>
  <c r="N92" i="45"/>
  <c r="P134" i="51"/>
  <c r="N16" i="49"/>
  <c r="O19" i="48"/>
  <c r="R65" i="47"/>
  <c r="N92" i="46"/>
  <c r="T134" i="56"/>
  <c r="C2" i="50"/>
  <c r="O19" i="49"/>
  <c r="R65" i="48"/>
  <c r="N92" i="47"/>
  <c r="T134" i="46"/>
  <c r="O13" i="46"/>
  <c r="P7" i="45"/>
  <c r="O44" i="44"/>
  <c r="N83" i="43"/>
  <c r="N86" i="53"/>
  <c r="S134" i="50"/>
  <c r="P22" i="49"/>
  <c r="Q50" i="48"/>
  <c r="U68" i="47"/>
  <c r="T68" i="46"/>
  <c r="S68" i="45"/>
  <c r="O7" i="45"/>
  <c r="N44" i="44"/>
  <c r="N125" i="46"/>
  <c r="S136" i="44"/>
  <c r="N34" i="43"/>
  <c r="O50" i="42"/>
  <c r="O53" i="41"/>
  <c r="Q134" i="40"/>
  <c r="N7" i="40"/>
  <c r="P19" i="39"/>
  <c r="R134" i="46"/>
  <c r="R68" i="45"/>
  <c r="N13" i="43"/>
  <c r="N50" i="42"/>
  <c r="N101" i="41"/>
  <c r="S136" i="40"/>
  <c r="N16" i="40"/>
  <c r="S65" i="39"/>
  <c r="N22" i="39"/>
  <c r="P92" i="44"/>
  <c r="N16" i="44"/>
  <c r="N101" i="42"/>
  <c r="S136" i="41"/>
  <c r="N16" i="41"/>
  <c r="S65" i="40"/>
  <c r="O68" i="39"/>
  <c r="O74" i="41"/>
  <c r="T68" i="50"/>
  <c r="T68" i="44"/>
  <c r="P134" i="42"/>
  <c r="O134" i="41"/>
  <c r="O34" i="41"/>
  <c r="O68" i="40"/>
  <c r="N98" i="39"/>
  <c r="C2" i="39"/>
  <c r="N19" i="42"/>
  <c r="N13" i="39"/>
  <c r="U65" i="45"/>
  <c r="O68" i="43"/>
  <c r="Q74" i="42"/>
  <c r="N113" i="41"/>
  <c r="N28" i="41"/>
  <c r="Q65" i="40"/>
  <c r="P68" i="44"/>
  <c r="N74" i="40"/>
  <c r="O107" i="45"/>
  <c r="R65" i="42"/>
  <c r="O125" i="47"/>
  <c r="P22" i="43"/>
  <c r="R134" i="39"/>
  <c r="N28" i="43"/>
  <c r="N119" i="42"/>
  <c r="N83" i="39"/>
  <c r="N107" i="43"/>
  <c r="N68" i="42"/>
  <c r="N65" i="39"/>
  <c r="O107" i="43"/>
  <c r="O134" i="43"/>
  <c r="O53" i="40"/>
  <c r="T68" i="40"/>
  <c r="N47" i="53"/>
  <c r="R68" i="39"/>
  <c r="P16" i="37"/>
  <c r="N128" i="37"/>
  <c r="N107" i="37"/>
  <c r="O19" i="37"/>
  <c r="N92" i="37"/>
  <c r="T134" i="37"/>
  <c r="O13" i="37"/>
  <c r="S68" i="37"/>
  <c r="R68" i="37"/>
  <c r="N34" i="37"/>
  <c r="Q68" i="36"/>
  <c r="P74" i="36"/>
  <c r="P92" i="68"/>
  <c r="U65" i="66"/>
  <c r="S68" i="63"/>
  <c r="Q134" i="63"/>
  <c r="O86" i="61"/>
  <c r="O44" i="59"/>
  <c r="U70" i="54"/>
  <c r="N13" i="59"/>
  <c r="P22" i="56"/>
  <c r="S68" i="53"/>
  <c r="O83" i="54"/>
  <c r="N68" i="56"/>
  <c r="P68" i="52"/>
  <c r="S65" i="53"/>
  <c r="N65" i="55"/>
  <c r="O134" i="58"/>
  <c r="P50" i="50"/>
  <c r="R134" i="50"/>
  <c r="N125" i="51"/>
  <c r="N77" i="53"/>
  <c r="O86" i="49"/>
  <c r="R65" i="50"/>
  <c r="N22" i="49"/>
  <c r="S136" i="45"/>
  <c r="O44" i="48"/>
  <c r="O34" i="45"/>
  <c r="O34" i="50"/>
  <c r="P92" i="46"/>
  <c r="P125" i="43"/>
  <c r="O134" i="47"/>
  <c r="C2" i="45"/>
  <c r="N119" i="51"/>
  <c r="P92" i="48"/>
  <c r="N10" i="48"/>
  <c r="N47" i="47"/>
  <c r="O74" i="46"/>
  <c r="O13" i="55"/>
  <c r="O92" i="49"/>
  <c r="N10" i="49"/>
  <c r="N47" i="48"/>
  <c r="O74" i="47"/>
  <c r="P125" i="46"/>
  <c r="S134" i="45"/>
  <c r="R134" i="44"/>
  <c r="N31" i="44"/>
  <c r="R68" i="43"/>
  <c r="P50" i="53"/>
  <c r="P125" i="49"/>
  <c r="N19" i="49"/>
  <c r="N41" i="48"/>
  <c r="P65" i="47"/>
  <c r="O65" i="46"/>
  <c r="N65" i="45"/>
  <c r="T136" i="44"/>
  <c r="O16" i="44"/>
  <c r="N31" i="46"/>
  <c r="O125" i="44"/>
  <c r="N22" i="43"/>
  <c r="N13" i="42"/>
  <c r="N50" i="41"/>
  <c r="N101" i="40"/>
  <c r="S136" i="39"/>
  <c r="N16" i="39"/>
  <c r="O68" i="55"/>
  <c r="O13" i="45"/>
  <c r="P7" i="43"/>
  <c r="O44" i="42"/>
  <c r="N83" i="41"/>
  <c r="P134" i="40"/>
  <c r="O134" i="39"/>
  <c r="O34" i="39"/>
  <c r="N113" i="42"/>
  <c r="Q50" i="49"/>
  <c r="N128" i="43"/>
  <c r="N83" i="42"/>
  <c r="P134" i="41"/>
  <c r="O134" i="40"/>
  <c r="O34" i="40"/>
  <c r="N47" i="39"/>
  <c r="N41" i="41"/>
  <c r="C2" i="49"/>
  <c r="O86" i="43"/>
  <c r="N128" i="42"/>
  <c r="N107" i="41"/>
  <c r="O19" i="41"/>
  <c r="R65" i="40"/>
  <c r="N92" i="39"/>
  <c r="T134" i="39"/>
  <c r="Q65" i="41"/>
  <c r="N128" i="44"/>
  <c r="P50" i="45"/>
  <c r="N47" i="43"/>
  <c r="T70" i="42"/>
  <c r="O92" i="41"/>
  <c r="P22" i="41"/>
  <c r="Q50" i="40"/>
  <c r="N125" i="43"/>
  <c r="P7" i="39"/>
  <c r="N74" i="45"/>
  <c r="N34" i="42"/>
  <c r="N101" i="45"/>
  <c r="N92" i="42"/>
  <c r="O83" i="39"/>
  <c r="O7" i="39"/>
  <c r="U68" i="42"/>
  <c r="U65" i="39"/>
  <c r="T136" i="39"/>
  <c r="O22" i="42"/>
  <c r="P16" i="39"/>
  <c r="S134" i="40"/>
  <c r="O44" i="43"/>
  <c r="N31" i="40"/>
  <c r="N125" i="39"/>
  <c r="T65" i="43"/>
  <c r="S134" i="37"/>
  <c r="T136" i="37"/>
  <c r="O107" i="37"/>
  <c r="P92" i="37"/>
  <c r="N113" i="37"/>
  <c r="O74" i="37"/>
  <c r="P125" i="37"/>
  <c r="O125" i="37"/>
  <c r="N65" i="37"/>
  <c r="U65" i="37"/>
  <c r="N28" i="37"/>
  <c r="T65" i="36"/>
  <c r="R65" i="36"/>
  <c r="P92" i="67"/>
  <c r="T136" i="61"/>
  <c r="O92" i="56"/>
  <c r="P19" i="53"/>
  <c r="O22" i="51"/>
  <c r="U70" i="50"/>
  <c r="P7" i="49"/>
  <c r="O74" i="44"/>
  <c r="P19" i="49"/>
  <c r="C2" i="46"/>
  <c r="N98" i="47"/>
  <c r="N50" i="44"/>
  <c r="N28" i="49"/>
  <c r="O83" i="45"/>
  <c r="N16" i="45"/>
  <c r="T136" i="40"/>
  <c r="P134" i="45"/>
  <c r="N7" i="41"/>
  <c r="P65" i="45"/>
  <c r="P19" i="41"/>
  <c r="N34" i="52"/>
  <c r="S65" i="41"/>
  <c r="O92" i="42"/>
  <c r="O86" i="42"/>
  <c r="O13" i="39"/>
  <c r="O83" i="46"/>
  <c r="C2" i="43"/>
  <c r="N13" i="40"/>
  <c r="N22" i="41"/>
  <c r="P134" i="37"/>
  <c r="C2" i="37"/>
  <c r="R65" i="37"/>
  <c r="N13" i="36"/>
  <c r="O16" i="36"/>
  <c r="S65" i="36"/>
  <c r="N19" i="36"/>
  <c r="Q134" i="36"/>
  <c r="N41" i="36"/>
  <c r="P65" i="36"/>
  <c r="N50" i="36"/>
  <c r="S68" i="35"/>
  <c r="N53" i="35"/>
  <c r="P92" i="35"/>
  <c r="N10" i="35"/>
  <c r="N47" i="35"/>
  <c r="U134" i="35"/>
  <c r="O22" i="35"/>
  <c r="P50" i="35"/>
  <c r="N13" i="35"/>
  <c r="Q134" i="35"/>
  <c r="N44" i="34"/>
  <c r="N53" i="34"/>
  <c r="O107" i="34"/>
  <c r="N113" i="34"/>
  <c r="N19" i="34"/>
  <c r="Q74" i="34"/>
  <c r="N77" i="34"/>
  <c r="N92" i="34"/>
  <c r="T134" i="34"/>
  <c r="O13" i="34"/>
  <c r="U65" i="33"/>
  <c r="T65" i="33"/>
  <c r="R65" i="33"/>
  <c r="N25" i="33"/>
  <c r="O86" i="33"/>
  <c r="O68" i="33"/>
  <c r="P7" i="33"/>
  <c r="N92" i="33"/>
  <c r="T134" i="33"/>
  <c r="T68" i="33"/>
  <c r="N77" i="32"/>
  <c r="O7" i="32"/>
  <c r="O68" i="32"/>
  <c r="U70" i="32"/>
  <c r="O86" i="32"/>
  <c r="R65" i="32"/>
  <c r="Q50" i="32"/>
  <c r="U68" i="32"/>
  <c r="O65" i="32"/>
  <c r="T136" i="32"/>
  <c r="N34" i="32"/>
  <c r="P19" i="31"/>
  <c r="O92" i="31"/>
  <c r="P22" i="31"/>
  <c r="N68" i="31"/>
  <c r="N77" i="31"/>
  <c r="S65" i="31"/>
  <c r="N22" i="31"/>
  <c r="N65" i="31"/>
  <c r="T136" i="31"/>
  <c r="O86" i="31"/>
  <c r="N50" i="30"/>
  <c r="Q74" i="30"/>
  <c r="O13" i="30"/>
  <c r="N53" i="30"/>
  <c r="T68" i="30"/>
  <c r="T65" i="30"/>
  <c r="Q50" i="30"/>
  <c r="O68" i="30"/>
  <c r="N98" i="30"/>
  <c r="N77" i="30"/>
  <c r="O83" i="29"/>
  <c r="U65" i="29"/>
  <c r="Q74" i="29"/>
  <c r="P22" i="29"/>
  <c r="Q68" i="29"/>
  <c r="N134" i="29"/>
  <c r="N86" i="29"/>
  <c r="Q65" i="29"/>
  <c r="N74" i="29"/>
  <c r="R134" i="29"/>
  <c r="N65" i="28"/>
  <c r="O16" i="28"/>
  <c r="N119" i="28"/>
  <c r="R68" i="28"/>
  <c r="P125" i="28"/>
  <c r="O107" i="28"/>
  <c r="O34" i="28"/>
  <c r="O92" i="28"/>
  <c r="P22" i="28"/>
  <c r="N41" i="28"/>
  <c r="O107" i="27"/>
  <c r="P74" i="27"/>
  <c r="N101" i="27"/>
  <c r="O86" i="27"/>
  <c r="N134" i="27"/>
  <c r="N13" i="27"/>
  <c r="N92" i="27"/>
  <c r="O86" i="68"/>
  <c r="U70" i="61"/>
  <c r="N19" i="56"/>
  <c r="S65" i="52"/>
  <c r="N22" i="50"/>
  <c r="N86" i="57"/>
  <c r="N31" i="48"/>
  <c r="N119" i="43"/>
  <c r="O86" i="48"/>
  <c r="N134" i="51"/>
  <c r="N68" i="47"/>
  <c r="N25" i="44"/>
  <c r="U134" i="48"/>
  <c r="O53" i="45"/>
  <c r="N107" i="44"/>
  <c r="N83" i="40"/>
  <c r="O86" i="44"/>
  <c r="N128" i="40"/>
  <c r="O13" i="48"/>
  <c r="N107" i="40"/>
  <c r="P50" i="48"/>
  <c r="N10" i="41"/>
  <c r="Q50" i="41"/>
  <c r="P68" i="42"/>
  <c r="N134" i="42"/>
  <c r="N74" i="42"/>
  <c r="P50" i="42"/>
  <c r="U70" i="43"/>
  <c r="N31" i="39"/>
  <c r="U70" i="37"/>
  <c r="N119" i="37"/>
  <c r="T136" i="36"/>
  <c r="R134" i="36"/>
  <c r="O134" i="36"/>
  <c r="O34" i="36"/>
  <c r="N22" i="36"/>
  <c r="U134" i="36"/>
  <c r="O22" i="36"/>
  <c r="P50" i="36"/>
  <c r="N31" i="36"/>
  <c r="N65" i="35"/>
  <c r="N7" i="35"/>
  <c r="O86" i="35"/>
  <c r="N134" i="35"/>
  <c r="N34" i="35"/>
  <c r="N98" i="35"/>
  <c r="C2" i="35"/>
  <c r="N22" i="35"/>
  <c r="P7" i="35"/>
  <c r="U65" i="35"/>
  <c r="O16" i="34"/>
  <c r="N7" i="34"/>
  <c r="U70" i="34"/>
  <c r="O92" i="34"/>
  <c r="O125" i="34"/>
  <c r="T70" i="34"/>
  <c r="O65" i="34"/>
  <c r="O74" i="34"/>
  <c r="P125" i="34"/>
  <c r="S134" i="34"/>
  <c r="O16" i="33"/>
  <c r="P19" i="33"/>
  <c r="P22" i="33"/>
  <c r="Q134" i="33"/>
  <c r="Q74" i="33"/>
  <c r="N47" i="33"/>
  <c r="S68" i="33"/>
  <c r="O74" i="33"/>
  <c r="P125" i="33"/>
  <c r="O50" i="33"/>
  <c r="N13" i="32"/>
  <c r="Q134" i="32"/>
  <c r="N47" i="32"/>
  <c r="Q68" i="32"/>
  <c r="Q74" i="32"/>
  <c r="P22" i="32"/>
  <c r="N41" i="32"/>
  <c r="P65" i="32"/>
  <c r="O50" i="32"/>
  <c r="N101" i="32"/>
  <c r="S136" i="31"/>
  <c r="P92" i="31"/>
  <c r="N86" i="31"/>
  <c r="N19" i="31"/>
  <c r="Q65" i="31"/>
  <c r="T68" i="31"/>
  <c r="T134" i="31"/>
  <c r="O13" i="31"/>
  <c r="O53" i="31"/>
  <c r="Q134" i="31"/>
  <c r="P68" i="31"/>
  <c r="O44" i="30"/>
  <c r="P68" i="30"/>
  <c r="O50" i="30"/>
  <c r="N44" i="30"/>
  <c r="P7" i="30"/>
  <c r="P19" i="30"/>
  <c r="N119" i="30"/>
  <c r="R65" i="30"/>
  <c r="N92" i="30"/>
  <c r="O65" i="30"/>
  <c r="N50" i="29"/>
  <c r="N53" i="29"/>
  <c r="S65" i="29"/>
  <c r="P7" i="29"/>
  <c r="T65" i="29"/>
  <c r="O92" i="29"/>
  <c r="N65" i="29"/>
  <c r="Q50" i="29"/>
  <c r="U68" i="29"/>
  <c r="S68" i="29"/>
  <c r="O53" i="28"/>
  <c r="N7" i="28"/>
  <c r="N74" i="28"/>
  <c r="U65" i="28"/>
  <c r="O125" i="28"/>
  <c r="U70" i="28"/>
  <c r="N10" i="28"/>
  <c r="N86" i="28"/>
  <c r="N19" i="28"/>
  <c r="T134" i="28"/>
  <c r="U70" i="27"/>
  <c r="R65" i="27"/>
  <c r="N83" i="27"/>
  <c r="Q74" i="27"/>
  <c r="O92" i="27"/>
  <c r="N125" i="27"/>
  <c r="O74" i="27"/>
  <c r="P50" i="66"/>
  <c r="O65" i="58"/>
  <c r="O92" i="54"/>
  <c r="N16" i="54"/>
  <c r="S134" i="51"/>
  <c r="O19" i="51"/>
  <c r="O134" i="45"/>
  <c r="P134" i="48"/>
  <c r="O34" i="48"/>
  <c r="O65" i="50"/>
  <c r="C2" i="47"/>
  <c r="N101" i="43"/>
  <c r="Q65" i="48"/>
  <c r="P16" i="45"/>
  <c r="R65" i="43"/>
  <c r="O16" i="40"/>
  <c r="N50" i="43"/>
  <c r="P19" i="40"/>
  <c r="T70" i="44"/>
  <c r="P68" i="40"/>
  <c r="P134" i="44"/>
  <c r="P74" i="40"/>
  <c r="O65" i="39"/>
  <c r="N134" i="41"/>
  <c r="C2" i="41"/>
  <c r="N10" i="44"/>
  <c r="Q134" i="39"/>
  <c r="P65" i="42"/>
  <c r="O7" i="40"/>
  <c r="O134" i="37"/>
  <c r="N22" i="37"/>
  <c r="U70" i="36"/>
  <c r="O44" i="36"/>
  <c r="N107" i="36"/>
  <c r="O19" i="36"/>
  <c r="O65" i="36"/>
  <c r="N98" i="36"/>
  <c r="C2" i="36"/>
  <c r="N77" i="36"/>
  <c r="N101" i="36"/>
  <c r="N50" i="35"/>
  <c r="S136" i="35"/>
  <c r="Q74" i="35"/>
  <c r="N113" i="35"/>
  <c r="N28" i="35"/>
  <c r="N92" i="35"/>
  <c r="T134" i="35"/>
  <c r="O13" i="35"/>
  <c r="N125" i="35"/>
  <c r="N44" i="35"/>
  <c r="R134" i="34"/>
  <c r="T136" i="34"/>
  <c r="Q68" i="34"/>
  <c r="N86" i="34"/>
  <c r="N65" i="34"/>
  <c r="P68" i="34"/>
  <c r="N13" i="34"/>
  <c r="N68" i="34"/>
  <c r="N119" i="34"/>
  <c r="T68" i="34"/>
  <c r="S136" i="33"/>
  <c r="N16" i="33"/>
  <c r="O125" i="33"/>
  <c r="N101" i="33"/>
  <c r="T70" i="33"/>
  <c r="N34" i="33"/>
  <c r="O7" i="33"/>
  <c r="N68" i="33"/>
  <c r="N119" i="33"/>
  <c r="R134" i="33"/>
  <c r="R134" i="32"/>
  <c r="N83" i="32"/>
  <c r="N28" i="32"/>
  <c r="T65" i="32"/>
  <c r="T70" i="32"/>
  <c r="U134" i="32"/>
  <c r="O22" i="32"/>
  <c r="P50" i="32"/>
  <c r="P7" i="32"/>
  <c r="U65" i="32"/>
  <c r="P134" i="31"/>
  <c r="Q74" i="31"/>
  <c r="P74" i="31"/>
  <c r="N107" i="31"/>
  <c r="Q50" i="31"/>
  <c r="O65" i="31"/>
  <c r="P125" i="31"/>
  <c r="O50" i="31"/>
  <c r="N50" i="31"/>
  <c r="N83" i="31"/>
  <c r="R134" i="30"/>
  <c r="N31" i="30"/>
  <c r="N68" i="30"/>
  <c r="T136" i="30"/>
  <c r="O16" i="30"/>
  <c r="S136" i="30"/>
  <c r="N16" i="30"/>
  <c r="S134" i="30"/>
  <c r="N47" i="30"/>
  <c r="O74" i="30"/>
  <c r="N13" i="30"/>
  <c r="P16" i="29"/>
  <c r="N44" i="29"/>
  <c r="O19" i="29"/>
  <c r="O53" i="29"/>
  <c r="P19" i="29"/>
  <c r="O68" i="29"/>
  <c r="N31" i="29"/>
  <c r="N41" i="29"/>
  <c r="P65" i="29"/>
  <c r="O44" i="29"/>
  <c r="N50" i="28"/>
  <c r="O86" i="28"/>
  <c r="O13" i="28"/>
  <c r="N53" i="28"/>
  <c r="N77" i="28"/>
  <c r="Q68" i="28"/>
  <c r="U68" i="28"/>
  <c r="P74" i="28"/>
  <c r="U134" i="28"/>
  <c r="P65" i="28"/>
  <c r="Q68" i="27"/>
  <c r="N34" i="27"/>
  <c r="U65" i="27"/>
  <c r="T70" i="27"/>
  <c r="O68" i="27"/>
  <c r="N65" i="27"/>
  <c r="N68" i="27"/>
  <c r="N50" i="66"/>
  <c r="N31" i="59"/>
  <c r="N65" i="53"/>
  <c r="O34" i="53"/>
  <c r="N125" i="50"/>
  <c r="N47" i="50"/>
  <c r="O19" i="45"/>
  <c r="N107" i="47"/>
  <c r="N134" i="47"/>
  <c r="N83" i="49"/>
  <c r="N119" i="46"/>
  <c r="U65" i="43"/>
  <c r="O22" i="48"/>
  <c r="Q134" i="44"/>
  <c r="O13" i="43"/>
  <c r="P134" i="39"/>
  <c r="R134" i="42"/>
  <c r="N107" i="39"/>
  <c r="Q68" i="43"/>
  <c r="O19" i="40"/>
  <c r="Q74" i="43"/>
  <c r="N47" i="40"/>
  <c r="N41" i="49"/>
  <c r="N86" i="41"/>
  <c r="N22" i="51"/>
  <c r="Q50" i="42"/>
  <c r="N44" i="39"/>
  <c r="S68" i="39"/>
  <c r="N98" i="42"/>
  <c r="O86" i="37"/>
  <c r="T68" i="37"/>
  <c r="P19" i="36"/>
  <c r="N25" i="36"/>
  <c r="P92" i="36"/>
  <c r="N134" i="36"/>
  <c r="P7" i="36"/>
  <c r="N92" i="36"/>
  <c r="T134" i="36"/>
  <c r="T68" i="36"/>
  <c r="N44" i="36"/>
  <c r="N25" i="35"/>
  <c r="U70" i="35"/>
  <c r="T70" i="35"/>
  <c r="O92" i="35"/>
  <c r="P22" i="35"/>
  <c r="O74" i="35"/>
  <c r="P125" i="35"/>
  <c r="O125" i="35"/>
  <c r="O53" i="35"/>
  <c r="O16" i="35"/>
  <c r="N125" i="34"/>
  <c r="Q134" i="34"/>
  <c r="T65" i="34"/>
  <c r="P74" i="34"/>
  <c r="N31" i="34"/>
  <c r="S65" i="34"/>
  <c r="O44" i="34"/>
  <c r="Q65" i="34"/>
  <c r="N74" i="34"/>
  <c r="P7" i="34"/>
  <c r="P134" i="33"/>
  <c r="O19" i="33"/>
  <c r="N77" i="33"/>
  <c r="R68" i="33"/>
  <c r="P68" i="33"/>
  <c r="N28" i="33"/>
  <c r="N83" i="33"/>
  <c r="Q65" i="33"/>
  <c r="N74" i="33"/>
  <c r="O53" i="33"/>
  <c r="N125" i="32"/>
  <c r="R68" i="32"/>
  <c r="N19" i="32"/>
  <c r="P19" i="32"/>
  <c r="P68" i="32"/>
  <c r="N98" i="32"/>
  <c r="C2" i="32"/>
  <c r="N22" i="32"/>
  <c r="S68" i="32"/>
  <c r="N44" i="32"/>
  <c r="N128" i="31"/>
  <c r="O34" i="31"/>
  <c r="O68" i="31"/>
  <c r="T70" i="31"/>
  <c r="N41" i="31"/>
  <c r="P7" i="31"/>
  <c r="N119" i="31"/>
  <c r="N13" i="31"/>
  <c r="O44" i="31"/>
  <c r="U65" i="31"/>
  <c r="N125" i="30"/>
  <c r="N25" i="30"/>
  <c r="N41" i="30"/>
  <c r="Q134" i="30"/>
  <c r="O134" i="30"/>
  <c r="P134" i="30"/>
  <c r="P92" i="30"/>
  <c r="N134" i="30"/>
  <c r="N34" i="30"/>
  <c r="Q65" i="30"/>
  <c r="S134" i="29"/>
  <c r="T136" i="29"/>
  <c r="O16" i="29"/>
  <c r="N113" i="29"/>
  <c r="S136" i="29"/>
  <c r="N16" i="29"/>
  <c r="N28" i="29"/>
  <c r="U134" i="29"/>
  <c r="O22" i="29"/>
  <c r="P50" i="29"/>
  <c r="O7" i="29"/>
  <c r="O44" i="28"/>
  <c r="Q74" i="28"/>
  <c r="S134" i="28"/>
  <c r="N44" i="28"/>
  <c r="O50" i="28"/>
  <c r="T65" i="28"/>
  <c r="P50" i="28"/>
  <c r="O68" i="28"/>
  <c r="N98" i="28"/>
  <c r="O65" i="28"/>
  <c r="T65" i="27"/>
  <c r="P22" i="27"/>
  <c r="N44" i="27"/>
  <c r="P68" i="27"/>
  <c r="N47" i="27"/>
  <c r="O44" i="27"/>
  <c r="Q65" i="27"/>
  <c r="N125" i="62"/>
  <c r="N125" i="56"/>
  <c r="T134" i="55"/>
  <c r="C2" i="57"/>
  <c r="P22" i="53"/>
  <c r="P68" i="50"/>
  <c r="N25" i="52"/>
  <c r="N98" i="45"/>
  <c r="O68" i="47"/>
  <c r="O34" i="49"/>
  <c r="N22" i="46"/>
  <c r="S134" i="53"/>
  <c r="N74" i="47"/>
  <c r="N53" i="44"/>
  <c r="O65" i="42"/>
  <c r="T65" i="39"/>
  <c r="O53" i="42"/>
  <c r="P68" i="39"/>
  <c r="Q134" i="42"/>
  <c r="N86" i="39"/>
  <c r="S136" i="42"/>
  <c r="U134" i="39"/>
  <c r="N128" i="45"/>
  <c r="N34" i="41"/>
  <c r="P125" i="45"/>
  <c r="O65" i="40"/>
  <c r="N25" i="39"/>
  <c r="T65" i="44"/>
  <c r="R134" i="40"/>
  <c r="O34" i="37"/>
  <c r="O83" i="37"/>
  <c r="N86" i="36"/>
  <c r="O7" i="36"/>
  <c r="O86" i="36"/>
  <c r="O68" i="36"/>
  <c r="S68" i="36"/>
  <c r="O74" i="36"/>
  <c r="P125" i="36"/>
  <c r="O50" i="36"/>
  <c r="N7" i="36"/>
  <c r="T136" i="35"/>
  <c r="O107" i="35"/>
  <c r="P68" i="35"/>
  <c r="N86" i="35"/>
  <c r="N19" i="35"/>
  <c r="N68" i="35"/>
  <c r="N119" i="35"/>
  <c r="N77" i="35"/>
  <c r="O44" i="35"/>
  <c r="P134" i="35"/>
  <c r="O83" i="34"/>
  <c r="N83" i="34"/>
  <c r="P19" i="34"/>
  <c r="O68" i="34"/>
  <c r="O134" i="34"/>
  <c r="O34" i="34"/>
  <c r="O7" i="34"/>
  <c r="Q50" i="34"/>
  <c r="U68" i="34"/>
  <c r="N50" i="34"/>
  <c r="N128" i="33"/>
  <c r="N10" i="33"/>
  <c r="N13" i="33"/>
  <c r="N53" i="33"/>
  <c r="S65" i="33"/>
  <c r="N19" i="33"/>
  <c r="N65" i="33"/>
  <c r="Q50" i="33"/>
  <c r="U68" i="33"/>
  <c r="O44" i="33"/>
  <c r="O83" i="32"/>
  <c r="N53" i="32"/>
  <c r="N65" i="63"/>
  <c r="O50" i="61"/>
  <c r="Q74" i="54"/>
  <c r="N50" i="55"/>
  <c r="O83" i="51"/>
  <c r="O13" i="49"/>
  <c r="N134" i="49"/>
  <c r="T134" i="44"/>
  <c r="N34" i="47"/>
  <c r="N134" i="48"/>
  <c r="O125" i="45"/>
  <c r="S68" i="52"/>
  <c r="P50" i="47"/>
  <c r="N7" i="44"/>
  <c r="P7" i="42"/>
  <c r="N28" i="42"/>
  <c r="N31" i="42"/>
  <c r="O19" i="39"/>
  <c r="R68" i="42"/>
  <c r="N34" i="39"/>
  <c r="O107" i="42"/>
  <c r="O74" i="39"/>
  <c r="O134" i="44"/>
  <c r="N19" i="41"/>
  <c r="T65" i="45"/>
  <c r="O44" i="39"/>
  <c r="N7" i="39"/>
  <c r="T134" i="42"/>
  <c r="N77" i="37"/>
  <c r="O92" i="37"/>
  <c r="N50" i="37"/>
  <c r="N28" i="36"/>
  <c r="N83" i="36"/>
  <c r="Q74" i="36"/>
  <c r="N47" i="36"/>
  <c r="O53" i="36"/>
  <c r="N68" i="36"/>
  <c r="N119" i="36"/>
  <c r="N125" i="36"/>
  <c r="S134" i="35"/>
  <c r="N101" i="35"/>
  <c r="N128" i="35"/>
  <c r="S65" i="35"/>
  <c r="P74" i="35"/>
  <c r="Q68" i="35"/>
  <c r="Q65" i="35"/>
  <c r="N74" i="35"/>
  <c r="T68" i="35"/>
  <c r="N31" i="35"/>
  <c r="T65" i="35"/>
  <c r="S68" i="34"/>
  <c r="S136" i="34"/>
  <c r="N16" i="34"/>
  <c r="N47" i="34"/>
  <c r="N107" i="34"/>
  <c r="N134" i="34"/>
  <c r="N101" i="34"/>
  <c r="N41" i="34"/>
  <c r="P65" i="34"/>
  <c r="P16" i="34"/>
  <c r="O107" i="33"/>
  <c r="N113" i="33"/>
  <c r="N125" i="33"/>
  <c r="O134" i="33"/>
  <c r="O34" i="33"/>
  <c r="O13" i="33"/>
  <c r="N7" i="33"/>
  <c r="N41" i="33"/>
  <c r="P65" i="33"/>
  <c r="P16" i="33"/>
  <c r="N50" i="32"/>
  <c r="N134" i="32"/>
  <c r="P134" i="32"/>
  <c r="O134" i="32"/>
  <c r="O34" i="32"/>
  <c r="O74" i="32"/>
  <c r="P125" i="32"/>
  <c r="S134" i="32"/>
  <c r="O53" i="32"/>
  <c r="N7" i="32"/>
  <c r="U70" i="31"/>
  <c r="N10" i="31"/>
  <c r="N47" i="31"/>
  <c r="N98" i="31"/>
  <c r="C2" i="31"/>
  <c r="R68" i="31"/>
  <c r="U68" i="31"/>
  <c r="N125" i="31"/>
  <c r="N25" i="31"/>
  <c r="O16" i="31"/>
  <c r="S68" i="30"/>
  <c r="O7" i="30"/>
  <c r="C2" i="30"/>
  <c r="N83" i="30"/>
  <c r="S65" i="30"/>
  <c r="O107" i="30"/>
  <c r="O34" i="30"/>
  <c r="O92" i="30"/>
  <c r="P22" i="30"/>
  <c r="N74" i="30"/>
  <c r="N77" i="29"/>
  <c r="N101" i="29"/>
  <c r="O134" i="29"/>
  <c r="R65" i="29"/>
  <c r="N128" i="29"/>
  <c r="T70" i="29"/>
  <c r="N13" i="29"/>
  <c r="N92" i="29"/>
  <c r="T134" i="29"/>
  <c r="O13" i="29"/>
  <c r="N125" i="28"/>
  <c r="N25" i="28"/>
  <c r="Q50" i="28"/>
  <c r="Q134" i="28"/>
  <c r="P92" i="28"/>
  <c r="S136" i="28"/>
  <c r="N16" i="28"/>
  <c r="T68" i="28"/>
  <c r="N47" i="28"/>
  <c r="O74" i="28"/>
  <c r="S136" i="27"/>
  <c r="N16" i="27"/>
  <c r="N50" i="27"/>
  <c r="O134" i="27"/>
  <c r="O34" i="27"/>
  <c r="N19" i="27"/>
  <c r="O7" i="27"/>
  <c r="R65" i="62"/>
  <c r="O107" i="49"/>
  <c r="N98" i="46"/>
  <c r="N77" i="46"/>
  <c r="Q134" i="41"/>
  <c r="N16" i="42"/>
  <c r="N86" i="42"/>
  <c r="N31" i="37"/>
  <c r="R68" i="36"/>
  <c r="Q65" i="36"/>
  <c r="N83" i="35"/>
  <c r="N16" i="35"/>
  <c r="P16" i="35"/>
  <c r="O19" i="34"/>
  <c r="U134" i="34"/>
  <c r="U70" i="33"/>
  <c r="N134" i="33"/>
  <c r="P50" i="33"/>
  <c r="S136" i="32"/>
  <c r="N10" i="32"/>
  <c r="O125" i="32"/>
  <c r="O107" i="31"/>
  <c r="N28" i="31"/>
  <c r="N53" i="31"/>
  <c r="N31" i="31"/>
  <c r="O53" i="30"/>
  <c r="R68" i="30"/>
  <c r="T70" i="30"/>
  <c r="U134" i="30"/>
  <c r="N83" i="29"/>
  <c r="P134" i="29"/>
  <c r="P68" i="29"/>
  <c r="O65" i="29"/>
  <c r="S65" i="28"/>
  <c r="O19" i="28"/>
  <c r="N134" i="28"/>
  <c r="N13" i="28"/>
  <c r="T136" i="27"/>
  <c r="T68" i="27"/>
  <c r="C2" i="27"/>
  <c r="N22" i="27"/>
  <c r="S68" i="27"/>
  <c r="P16" i="26"/>
  <c r="T65" i="26"/>
  <c r="P22" i="26"/>
  <c r="T136" i="26"/>
  <c r="Q74" i="26"/>
  <c r="P74" i="26"/>
  <c r="N31" i="26"/>
  <c r="N92" i="26"/>
  <c r="T134" i="26"/>
  <c r="O13" i="26"/>
  <c r="S136" i="25"/>
  <c r="N16" i="25"/>
  <c r="N34" i="25"/>
  <c r="N125" i="25"/>
  <c r="O86" i="25"/>
  <c r="O68" i="25"/>
  <c r="O16" i="25"/>
  <c r="N41" i="25"/>
  <c r="P65" i="25"/>
  <c r="S68" i="25"/>
  <c r="N44" i="25"/>
  <c r="R134" i="24"/>
  <c r="N101" i="24"/>
  <c r="N128" i="24"/>
  <c r="N107" i="24"/>
  <c r="O19" i="24"/>
  <c r="N19" i="24"/>
  <c r="N41" i="24"/>
  <c r="P65" i="24"/>
  <c r="N31" i="24"/>
  <c r="N47" i="24"/>
  <c r="Q68" i="23"/>
  <c r="N34" i="23"/>
  <c r="O44" i="23"/>
  <c r="N107" i="23"/>
  <c r="O19" i="23"/>
  <c r="S134" i="23"/>
  <c r="U134" i="23"/>
  <c r="O22" i="23"/>
  <c r="P50" i="23"/>
  <c r="T136" i="23"/>
  <c r="N65" i="22"/>
  <c r="O92" i="22"/>
  <c r="T65" i="22"/>
  <c r="T70" i="22"/>
  <c r="N47" i="22"/>
  <c r="Q50" i="22"/>
  <c r="U68" i="22"/>
  <c r="O65" i="22"/>
  <c r="P16" i="22"/>
  <c r="P74" i="22"/>
  <c r="U70" i="21"/>
  <c r="P74" i="21"/>
  <c r="O44" i="21"/>
  <c r="N107" i="21"/>
  <c r="N10" i="21"/>
  <c r="O13" i="21"/>
  <c r="N98" i="21"/>
  <c r="C2" i="21"/>
  <c r="N77" i="21"/>
  <c r="P16" i="21"/>
  <c r="O107" i="20"/>
  <c r="N113" i="20"/>
  <c r="N77" i="20"/>
  <c r="N7" i="20"/>
  <c r="S65" i="20"/>
  <c r="T68" i="20"/>
  <c r="N44" i="20"/>
  <c r="Q50" i="20"/>
  <c r="U68" i="20"/>
  <c r="O83" i="20"/>
  <c r="S136" i="19"/>
  <c r="N16" i="19"/>
  <c r="S134" i="19"/>
  <c r="T136" i="19"/>
  <c r="T70" i="19"/>
  <c r="N34" i="19"/>
  <c r="O7" i="19"/>
  <c r="Q65" i="19"/>
  <c r="N74" i="19"/>
  <c r="N125" i="19"/>
  <c r="P7" i="18"/>
  <c r="Q68" i="18"/>
  <c r="N34" i="18"/>
  <c r="P92" i="18"/>
  <c r="N10" i="18"/>
  <c r="N83" i="63"/>
  <c r="N22" i="53"/>
  <c r="N68" i="46"/>
  <c r="O50" i="46"/>
  <c r="R68" i="41"/>
  <c r="P92" i="41"/>
  <c r="U134" i="41"/>
  <c r="N44" i="37"/>
  <c r="N53" i="36"/>
  <c r="Q50" i="36"/>
  <c r="R68" i="35"/>
  <c r="P19" i="35"/>
  <c r="O7" i="35"/>
  <c r="N10" i="34"/>
  <c r="N98" i="34"/>
  <c r="Q68" i="33"/>
  <c r="O92" i="33"/>
  <c r="N22" i="33"/>
  <c r="N128" i="32"/>
  <c r="N92" i="32"/>
  <c r="T68" i="32"/>
  <c r="Q68" i="31"/>
  <c r="U134" i="31"/>
  <c r="O134" i="31"/>
  <c r="P16" i="31"/>
  <c r="P16" i="30"/>
  <c r="U65" i="30"/>
  <c r="O19" i="30"/>
  <c r="T134" i="30"/>
  <c r="R68" i="29"/>
  <c r="O107" i="29"/>
  <c r="N98" i="29"/>
  <c r="O50" i="29"/>
  <c r="O22" i="28"/>
  <c r="P7" i="28"/>
  <c r="N113" i="28"/>
  <c r="P134" i="27"/>
  <c r="O16" i="27"/>
  <c r="O50" i="27"/>
  <c r="T134" i="27"/>
  <c r="O13" i="27"/>
  <c r="O53" i="27"/>
  <c r="R68" i="26"/>
  <c r="P19" i="26"/>
  <c r="S134" i="26"/>
  <c r="N101" i="26"/>
  <c r="T70" i="26"/>
  <c r="O68" i="26"/>
  <c r="N25" i="26"/>
  <c r="O74" i="26"/>
  <c r="P125" i="26"/>
  <c r="T68" i="26"/>
  <c r="P134" i="25"/>
  <c r="O19" i="25"/>
  <c r="N28" i="25"/>
  <c r="N50" i="25"/>
  <c r="Q74" i="25"/>
  <c r="P22" i="25"/>
  <c r="U134" i="25"/>
  <c r="O22" i="25"/>
  <c r="P50" i="25"/>
  <c r="O53" i="25"/>
  <c r="S134" i="24"/>
  <c r="N125" i="24"/>
  <c r="R68" i="24"/>
  <c r="O107" i="24"/>
  <c r="P92" i="24"/>
  <c r="N10" i="24"/>
  <c r="U134" i="24"/>
  <c r="O22" i="24"/>
  <c r="P50" i="24"/>
  <c r="N25" i="24"/>
  <c r="N28" i="24"/>
  <c r="T65" i="23"/>
  <c r="N28" i="23"/>
  <c r="N25" i="23"/>
  <c r="P92" i="23"/>
  <c r="N134" i="23"/>
  <c r="O65" i="23"/>
  <c r="N98" i="23"/>
  <c r="C2" i="23"/>
  <c r="N22" i="23"/>
  <c r="N101" i="23"/>
  <c r="N50" i="22"/>
  <c r="O68" i="22"/>
  <c r="P19" i="22"/>
  <c r="P68" i="22"/>
  <c r="N34" i="22"/>
  <c r="N41" i="22"/>
  <c r="P65" i="22"/>
  <c r="O50" i="22"/>
  <c r="O7" i="22"/>
  <c r="P22" i="22"/>
  <c r="Q68" i="21"/>
  <c r="R65" i="21"/>
  <c r="N25" i="21"/>
  <c r="P92" i="21"/>
  <c r="N134" i="21"/>
  <c r="S134" i="21"/>
  <c r="N92" i="21"/>
  <c r="T134" i="21"/>
  <c r="O50" i="21"/>
  <c r="Q134" i="21"/>
  <c r="U70" i="20"/>
  <c r="O92" i="20"/>
  <c r="N13" i="20"/>
  <c r="O134" i="20"/>
  <c r="O34" i="20"/>
  <c r="P7" i="20"/>
  <c r="O16" i="20"/>
  <c r="N41" i="20"/>
  <c r="P65" i="20"/>
  <c r="N50" i="20"/>
  <c r="P134" i="19"/>
  <c r="O19" i="19"/>
  <c r="T68" i="19"/>
  <c r="N44" i="19"/>
  <c r="P68" i="19"/>
  <c r="N28" i="19"/>
  <c r="R68" i="19"/>
  <c r="Q50" i="19"/>
  <c r="U68" i="19"/>
  <c r="P16" i="19"/>
  <c r="P16" i="18"/>
  <c r="T65" i="18"/>
  <c r="P22" i="18"/>
  <c r="O86" i="18"/>
  <c r="N134" i="18"/>
  <c r="Q68" i="56"/>
  <c r="N101" i="46"/>
  <c r="O68" i="48"/>
  <c r="T68" i="47"/>
  <c r="N19" i="39"/>
  <c r="O22" i="39"/>
  <c r="N53" i="39"/>
  <c r="N98" i="37"/>
  <c r="T70" i="36"/>
  <c r="N74" i="36"/>
  <c r="O134" i="35"/>
  <c r="Q50" i="35"/>
  <c r="O50" i="34"/>
  <c r="N34" i="34"/>
  <c r="O22" i="34"/>
  <c r="N86" i="33"/>
  <c r="S134" i="33"/>
  <c r="T136" i="33"/>
  <c r="O107" i="32"/>
  <c r="N68" i="32"/>
  <c r="N65" i="32"/>
  <c r="T65" i="31"/>
  <c r="N92" i="31"/>
  <c r="N74" i="31"/>
  <c r="O7" i="31"/>
  <c r="N7" i="30"/>
  <c r="O86" i="30"/>
  <c r="N10" i="30"/>
  <c r="P50" i="30"/>
  <c r="N7" i="29"/>
  <c r="U70" i="29"/>
  <c r="O74" i="29"/>
  <c r="R134" i="28"/>
  <c r="C2" i="28"/>
  <c r="P134" i="28"/>
  <c r="R65" i="28"/>
  <c r="N128" i="27"/>
  <c r="N107" i="27"/>
  <c r="N25" i="27"/>
  <c r="P125" i="27"/>
  <c r="S134" i="27"/>
  <c r="P16" i="27"/>
  <c r="S136" i="26"/>
  <c r="N16" i="26"/>
  <c r="O125" i="26"/>
  <c r="N83" i="26"/>
  <c r="P68" i="26"/>
  <c r="N47" i="26"/>
  <c r="Q134" i="26"/>
  <c r="N68" i="26"/>
  <c r="N119" i="26"/>
  <c r="O50" i="26"/>
  <c r="N128" i="25"/>
  <c r="N113" i="25"/>
  <c r="N19" i="25"/>
  <c r="N31" i="25"/>
  <c r="T70" i="25"/>
  <c r="O65" i="25"/>
  <c r="N98" i="25"/>
  <c r="C2" i="25"/>
  <c r="N22" i="25"/>
  <c r="O44" i="25"/>
  <c r="O125" i="24"/>
  <c r="O83" i="24"/>
  <c r="U65" i="24"/>
  <c r="U70" i="24"/>
  <c r="O86" i="24"/>
  <c r="N134" i="24"/>
  <c r="N98" i="24"/>
  <c r="C2" i="24"/>
  <c r="N22" i="24"/>
  <c r="T136" i="24"/>
  <c r="O83" i="23"/>
  <c r="P19" i="23"/>
  <c r="N19" i="23"/>
  <c r="P16" i="23"/>
  <c r="O86" i="23"/>
  <c r="O92" i="23"/>
  <c r="N31" i="23"/>
  <c r="N92" i="23"/>
  <c r="T134" i="23"/>
  <c r="O125" i="23"/>
  <c r="N44" i="23"/>
  <c r="T136" i="22"/>
  <c r="S136" i="22"/>
  <c r="N16" i="22"/>
  <c r="S65" i="22"/>
  <c r="U134" i="22"/>
  <c r="O22" i="22"/>
  <c r="P50" i="22"/>
  <c r="P7" i="22"/>
  <c r="Q134" i="22"/>
  <c r="N28" i="22"/>
  <c r="T65" i="21"/>
  <c r="P22" i="21"/>
  <c r="T136" i="21"/>
  <c r="O86" i="21"/>
  <c r="N113" i="21"/>
  <c r="R134" i="21"/>
  <c r="O74" i="21"/>
  <c r="P125" i="21"/>
  <c r="P7" i="21"/>
  <c r="N101" i="21"/>
  <c r="Q68" i="20"/>
  <c r="N86" i="20"/>
  <c r="R134" i="20"/>
  <c r="N107" i="20"/>
  <c r="N134" i="20"/>
  <c r="N65" i="20"/>
  <c r="U134" i="20"/>
  <c r="O22" i="20"/>
  <c r="P50" i="20"/>
  <c r="O7" i="20"/>
  <c r="N128" i="19"/>
  <c r="N10" i="19"/>
  <c r="N13" i="19"/>
  <c r="O16" i="19"/>
  <c r="S65" i="19"/>
  <c r="N19" i="19"/>
  <c r="N50" i="19"/>
  <c r="N41" i="19"/>
  <c r="P65" i="19"/>
  <c r="Q134" i="19"/>
  <c r="N53" i="18"/>
  <c r="P19" i="18"/>
  <c r="O65" i="18"/>
  <c r="Q74" i="18"/>
  <c r="O92" i="18"/>
  <c r="N86" i="58"/>
  <c r="O50" i="59"/>
  <c r="N34" i="48"/>
  <c r="Q134" i="45"/>
  <c r="P74" i="42"/>
  <c r="P125" i="39"/>
  <c r="S65" i="43"/>
  <c r="N68" i="37"/>
  <c r="P68" i="36"/>
  <c r="U68" i="36"/>
  <c r="N107" i="35"/>
  <c r="N41" i="35"/>
  <c r="R68" i="34"/>
  <c r="N28" i="34"/>
  <c r="C2" i="34"/>
  <c r="P74" i="33"/>
  <c r="O65" i="33"/>
  <c r="N44" i="33"/>
  <c r="N16" i="32"/>
  <c r="Q65" i="32"/>
  <c r="O44" i="32"/>
  <c r="O19" i="31"/>
  <c r="O74" i="31"/>
  <c r="P65" i="31"/>
  <c r="N44" i="31"/>
  <c r="N107" i="30"/>
  <c r="U68" i="30"/>
  <c r="N113" i="30"/>
  <c r="N22" i="30"/>
  <c r="N107" i="29"/>
  <c r="O86" i="29"/>
  <c r="N68" i="29"/>
  <c r="O83" i="28"/>
  <c r="T136" i="28"/>
  <c r="N128" i="28"/>
  <c r="N34" i="28"/>
  <c r="P19" i="27"/>
  <c r="P92" i="27"/>
  <c r="U134" i="27"/>
  <c r="N119" i="27"/>
  <c r="O125" i="27"/>
  <c r="Q134" i="27"/>
  <c r="P134" i="26"/>
  <c r="O19" i="26"/>
  <c r="N77" i="26"/>
  <c r="O16" i="26"/>
  <c r="S65" i="26"/>
  <c r="N28" i="26"/>
  <c r="N53" i="26"/>
  <c r="Q65" i="26"/>
  <c r="N74" i="26"/>
  <c r="N125" i="26"/>
  <c r="O107" i="25"/>
  <c r="O92" i="25"/>
  <c r="O13" i="25"/>
  <c r="P16" i="25"/>
  <c r="P68" i="25"/>
  <c r="N65" i="25"/>
  <c r="N92" i="25"/>
  <c r="T134" i="25"/>
  <c r="O125" i="25"/>
  <c r="N25" i="25"/>
  <c r="N77" i="24"/>
  <c r="N65" i="24"/>
  <c r="N53" i="24"/>
  <c r="Q68" i="24"/>
  <c r="Q74" i="24"/>
  <c r="N113" i="24"/>
  <c r="N92" i="24"/>
  <c r="T134" i="24"/>
  <c r="O13" i="24"/>
  <c r="N83" i="24"/>
  <c r="S136" i="23"/>
  <c r="N16" i="23"/>
  <c r="N77" i="23"/>
  <c r="Q134" i="23"/>
  <c r="Q74" i="23"/>
  <c r="N86" i="23"/>
  <c r="O7" i="23"/>
  <c r="O74" i="23"/>
  <c r="P125" i="23"/>
  <c r="T68" i="23"/>
  <c r="O125" i="22"/>
  <c r="N83" i="22"/>
  <c r="P134" i="22"/>
  <c r="O134" i="22"/>
  <c r="O34" i="22"/>
  <c r="N98" i="22"/>
  <c r="C2" i="22"/>
  <c r="N22" i="22"/>
  <c r="N125" i="22"/>
  <c r="N101" i="22"/>
  <c r="N19" i="22"/>
  <c r="P19" i="21"/>
  <c r="N22" i="21"/>
  <c r="U65" i="21"/>
  <c r="Q74" i="21"/>
  <c r="O68" i="21"/>
  <c r="S68" i="21"/>
  <c r="N68" i="21"/>
  <c r="N119" i="21"/>
  <c r="N125" i="21"/>
  <c r="N83" i="21"/>
  <c r="T65" i="20"/>
  <c r="P74" i="20"/>
  <c r="S68" i="20"/>
  <c r="P92" i="20"/>
  <c r="R65" i="20"/>
  <c r="O44" i="20"/>
  <c r="N98" i="20"/>
  <c r="C2" i="20"/>
  <c r="N22" i="20"/>
  <c r="N83" i="20"/>
  <c r="O107" i="19"/>
  <c r="N113" i="19"/>
  <c r="R134" i="19"/>
  <c r="O134" i="19"/>
  <c r="O34" i="19"/>
  <c r="N77" i="19"/>
  <c r="U134" i="19"/>
  <c r="O22" i="19"/>
  <c r="P50" i="19"/>
  <c r="N101" i="19"/>
  <c r="S136" i="18"/>
  <c r="N16" i="18"/>
  <c r="O44" i="18"/>
  <c r="T70" i="18"/>
  <c r="O68" i="18"/>
  <c r="U70" i="52"/>
  <c r="O107" i="47"/>
  <c r="N13" i="45"/>
  <c r="N65" i="41"/>
  <c r="N7" i="42"/>
  <c r="P74" i="43"/>
  <c r="U134" i="42"/>
  <c r="N83" i="37"/>
  <c r="N34" i="36"/>
  <c r="O83" i="36"/>
  <c r="O34" i="35"/>
  <c r="U68" i="35"/>
  <c r="O53" i="34"/>
  <c r="P92" i="34"/>
  <c r="P50" i="34"/>
  <c r="O83" i="33"/>
  <c r="U134" i="33"/>
  <c r="N25" i="32"/>
  <c r="N107" i="32"/>
  <c r="T134" i="32"/>
  <c r="N31" i="32"/>
  <c r="N134" i="31"/>
  <c r="O22" i="31"/>
  <c r="P50" i="31"/>
  <c r="N7" i="31"/>
  <c r="O22" i="30"/>
  <c r="O125" i="30"/>
  <c r="N86" i="30"/>
  <c r="O125" i="29"/>
  <c r="P92" i="29"/>
  <c r="O34" i="29"/>
  <c r="C2" i="29"/>
  <c r="S68" i="28"/>
  <c r="N101" i="28"/>
  <c r="P19" i="28"/>
  <c r="N28" i="28"/>
  <c r="N113" i="27"/>
  <c r="S65" i="27"/>
  <c r="N98" i="27"/>
  <c r="N74" i="27"/>
  <c r="O65" i="27"/>
  <c r="R68" i="27"/>
  <c r="N128" i="26"/>
  <c r="N113" i="26"/>
  <c r="N13" i="26"/>
  <c r="O134" i="26"/>
  <c r="O34" i="26"/>
  <c r="N19" i="26"/>
  <c r="N65" i="26"/>
  <c r="Q50" i="26"/>
  <c r="U68" i="26"/>
  <c r="O53" i="26"/>
  <c r="U70" i="25"/>
  <c r="N86" i="25"/>
  <c r="S134" i="25"/>
  <c r="R68" i="25"/>
  <c r="S65" i="25"/>
  <c r="Q134" i="25"/>
  <c r="O74" i="25"/>
  <c r="P125" i="25"/>
  <c r="N77" i="25"/>
  <c r="O7" i="25"/>
  <c r="T68" i="24"/>
  <c r="N50" i="24"/>
  <c r="P74" i="24"/>
  <c r="T65" i="24"/>
  <c r="T70" i="24"/>
  <c r="O92" i="24"/>
  <c r="O74" i="24"/>
  <c r="P125" i="24"/>
  <c r="N13" i="24"/>
  <c r="N44" i="24"/>
  <c r="P134" i="23"/>
  <c r="N10" i="23"/>
  <c r="O50" i="23"/>
  <c r="N83" i="23"/>
  <c r="T70" i="23"/>
  <c r="P74" i="23"/>
  <c r="R68" i="23"/>
  <c r="N68" i="23"/>
  <c r="N119" i="23"/>
  <c r="P7" i="23"/>
  <c r="N13" i="22"/>
  <c r="N44" i="22"/>
  <c r="N128" i="22"/>
  <c r="N107" i="22"/>
  <c r="O19" i="22"/>
  <c r="N92" i="22"/>
  <c r="T134" i="22"/>
  <c r="O13" i="22"/>
  <c r="O53" i="22"/>
  <c r="R68" i="22"/>
  <c r="S136" i="21"/>
  <c r="N16" i="21"/>
  <c r="O125" i="21"/>
  <c r="N53" i="21"/>
  <c r="T70" i="21"/>
  <c r="N47" i="21"/>
  <c r="O53" i="21"/>
  <c r="Q65" i="21"/>
  <c r="N74" i="21"/>
  <c r="O83" i="21"/>
  <c r="R68" i="21"/>
  <c r="P19" i="20"/>
  <c r="O68" i="20"/>
  <c r="O53" i="20"/>
  <c r="O86" i="20"/>
  <c r="N47" i="20"/>
  <c r="N25" i="20"/>
  <c r="N92" i="20"/>
  <c r="T134" i="20"/>
  <c r="O125" i="20"/>
  <c r="R68" i="20"/>
  <c r="U70" i="19"/>
  <c r="N86" i="19"/>
  <c r="O83" i="19"/>
  <c r="N107" i="19"/>
  <c r="N134" i="19"/>
  <c r="O65" i="19"/>
  <c r="N98" i="19"/>
  <c r="C2" i="19"/>
  <c r="N22" i="19"/>
  <c r="U65" i="19"/>
  <c r="P134" i="18"/>
  <c r="N113" i="18"/>
  <c r="Q134" i="18"/>
  <c r="P68" i="18"/>
  <c r="O22" i="56"/>
  <c r="O86" i="46"/>
  <c r="N125" i="44"/>
  <c r="O44" i="41"/>
  <c r="N128" i="41"/>
  <c r="P19" i="43"/>
  <c r="C2" i="42"/>
  <c r="N53" i="37"/>
  <c r="P22" i="36"/>
  <c r="N65" i="36"/>
  <c r="O19" i="35"/>
  <c r="P65" i="35"/>
  <c r="N25" i="34"/>
  <c r="O86" i="34"/>
  <c r="N22" i="34"/>
  <c r="N50" i="33"/>
  <c r="N98" i="33"/>
  <c r="P16" i="32"/>
  <c r="P92" i="32"/>
  <c r="N119" i="32"/>
  <c r="O16" i="32"/>
  <c r="N113" i="31"/>
  <c r="S134" i="31"/>
  <c r="R134" i="31"/>
  <c r="N16" i="31"/>
  <c r="P125" i="30"/>
  <c r="N128" i="30"/>
  <c r="P74" i="30"/>
  <c r="T68" i="29"/>
  <c r="P74" i="29"/>
  <c r="N10" i="29"/>
  <c r="P125" i="29"/>
  <c r="N31" i="28"/>
  <c r="N83" i="28"/>
  <c r="N107" i="28"/>
  <c r="N92" i="28"/>
  <c r="N86" i="27"/>
  <c r="O19" i="27"/>
  <c r="Q50" i="27"/>
  <c r="U68" i="27"/>
  <c r="P7" i="27"/>
  <c r="N53" i="27"/>
  <c r="O107" i="26"/>
  <c r="O92" i="26"/>
  <c r="R134" i="26"/>
  <c r="N107" i="26"/>
  <c r="N10" i="26"/>
  <c r="O65" i="26"/>
  <c r="N7" i="26"/>
  <c r="N41" i="26"/>
  <c r="P65" i="26"/>
  <c r="O7" i="26"/>
  <c r="Q68" i="25"/>
  <c r="P74" i="25"/>
  <c r="T68" i="25"/>
  <c r="O134" i="25"/>
  <c r="O34" i="25"/>
  <c r="N53" i="25"/>
  <c r="N68" i="25"/>
  <c r="N119" i="25"/>
  <c r="P7" i="25"/>
  <c r="N101" i="25"/>
  <c r="O65" i="24"/>
  <c r="P16" i="24"/>
  <c r="P22" i="24"/>
  <c r="P19" i="24"/>
  <c r="P68" i="24"/>
  <c r="N86" i="24"/>
  <c r="N68" i="24"/>
  <c r="N119" i="24"/>
  <c r="S68" i="24"/>
  <c r="O16" i="24"/>
  <c r="N128" i="23"/>
  <c r="N113" i="23"/>
  <c r="N13" i="23"/>
  <c r="N53" i="23"/>
  <c r="P68" i="23"/>
  <c r="O68" i="23"/>
  <c r="N7" i="23"/>
  <c r="Q65" i="23"/>
  <c r="N74" i="23"/>
  <c r="N125" i="23"/>
  <c r="R134" i="22"/>
  <c r="O16" i="22"/>
  <c r="O107" i="22"/>
  <c r="P92" i="22"/>
  <c r="N10" i="22"/>
  <c r="O74" i="22"/>
  <c r="P125" i="22"/>
  <c r="S134" i="22"/>
  <c r="O44" i="22"/>
  <c r="U65" i="22"/>
  <c r="P134" i="21"/>
  <c r="O19" i="21"/>
  <c r="T68" i="21"/>
  <c r="O16" i="21"/>
  <c r="P68" i="21"/>
  <c r="N34" i="21"/>
  <c r="O7" i="21"/>
  <c r="Q50" i="21"/>
  <c r="U68" i="21"/>
  <c r="N65" i="21"/>
  <c r="S136" i="20"/>
  <c r="N16" i="20"/>
  <c r="N34" i="20"/>
  <c r="N31" i="20"/>
  <c r="Q74" i="20"/>
  <c r="N28" i="20"/>
  <c r="T136" i="20"/>
  <c r="O74" i="20"/>
  <c r="P125" i="20"/>
  <c r="O65" i="20"/>
  <c r="N53" i="20"/>
  <c r="Q68" i="19"/>
  <c r="P74" i="19"/>
  <c r="S68" i="19"/>
  <c r="P92" i="19"/>
  <c r="O92" i="19"/>
  <c r="P7" i="19"/>
  <c r="N92" i="19"/>
  <c r="T134" i="19"/>
  <c r="O13" i="19"/>
  <c r="N53" i="19"/>
  <c r="N128" i="18"/>
  <c r="N86" i="18"/>
  <c r="N7" i="18"/>
  <c r="S65" i="18"/>
  <c r="T134" i="52"/>
  <c r="P22" i="42"/>
  <c r="P16" i="36"/>
  <c r="P134" i="34"/>
  <c r="O22" i="33"/>
  <c r="N113" i="32"/>
  <c r="O83" i="30"/>
  <c r="N125" i="29"/>
  <c r="P16" i="28"/>
  <c r="N77" i="27"/>
  <c r="R134" i="27"/>
  <c r="O83" i="26"/>
  <c r="U134" i="26"/>
  <c r="T65" i="25"/>
  <c r="N10" i="25"/>
  <c r="R134" i="25"/>
  <c r="S136" i="24"/>
  <c r="Q65" i="24"/>
  <c r="O107" i="23"/>
  <c r="S65" i="23"/>
  <c r="U68" i="23"/>
  <c r="U70" i="22"/>
  <c r="N119" i="22"/>
  <c r="N128" i="21"/>
  <c r="S65" i="21"/>
  <c r="P65" i="21"/>
  <c r="P22" i="20"/>
  <c r="N101" i="20"/>
  <c r="O53" i="19"/>
  <c r="O86" i="19"/>
  <c r="P125" i="19"/>
  <c r="P74" i="18"/>
  <c r="N19" i="18"/>
  <c r="R68" i="18"/>
  <c r="Q50" i="18"/>
  <c r="U68" i="18"/>
  <c r="N13" i="18"/>
  <c r="N83" i="18"/>
  <c r="R134" i="17"/>
  <c r="Q134" i="17"/>
  <c r="P134" i="17"/>
  <c r="O134" i="17"/>
  <c r="O34" i="17"/>
  <c r="N34" i="17"/>
  <c r="Q50" i="17"/>
  <c r="U68" i="17"/>
  <c r="S68" i="17"/>
  <c r="N7" i="17"/>
  <c r="O50" i="16"/>
  <c r="S68" i="16"/>
  <c r="O7" i="16"/>
  <c r="N53" i="16"/>
  <c r="S136" i="16"/>
  <c r="N16" i="16"/>
  <c r="P68" i="16"/>
  <c r="N119" i="16"/>
  <c r="R65" i="16"/>
  <c r="O22" i="16"/>
  <c r="N65" i="15"/>
  <c r="T136" i="15"/>
  <c r="O107" i="15"/>
  <c r="O86" i="15"/>
  <c r="O92" i="15"/>
  <c r="P22" i="15"/>
  <c r="Q50" i="15"/>
  <c r="U68" i="15"/>
  <c r="T68" i="15"/>
  <c r="N50" i="15"/>
  <c r="U65" i="14"/>
  <c r="P19" i="14"/>
  <c r="P22" i="14"/>
  <c r="N101" i="14"/>
  <c r="P68" i="14"/>
  <c r="N28" i="14"/>
  <c r="N83" i="14"/>
  <c r="Q65" i="14"/>
  <c r="N74" i="14"/>
  <c r="N31" i="14"/>
  <c r="T68" i="13"/>
  <c r="N101" i="13"/>
  <c r="O134" i="13"/>
  <c r="R65" i="13"/>
  <c r="Q68" i="13"/>
  <c r="N113" i="13"/>
  <c r="P92" i="13"/>
  <c r="N98" i="13"/>
  <c r="C2" i="13"/>
  <c r="N22" i="13"/>
  <c r="S136" i="12"/>
  <c r="N16" i="12"/>
  <c r="N77" i="12"/>
  <c r="R68" i="12"/>
  <c r="P68" i="12"/>
  <c r="N34" i="12"/>
  <c r="U134" i="12"/>
  <c r="O22" i="12"/>
  <c r="P50" i="12"/>
  <c r="N50" i="12"/>
  <c r="R134" i="11"/>
  <c r="N31" i="11"/>
  <c r="T68" i="11"/>
  <c r="N44" i="11"/>
  <c r="S136" i="11"/>
  <c r="N16" i="11"/>
  <c r="N107" i="11"/>
  <c r="O19" i="11"/>
  <c r="N13" i="11"/>
  <c r="N41" i="11"/>
  <c r="O65" i="11"/>
  <c r="O107" i="10"/>
  <c r="P74" i="10"/>
  <c r="N31" i="10"/>
  <c r="O86" i="10"/>
  <c r="N134" i="10"/>
  <c r="U65" i="10"/>
  <c r="N98" i="10"/>
  <c r="C2" i="10"/>
  <c r="N22" i="10"/>
  <c r="O7" i="10"/>
  <c r="S136" i="9"/>
  <c r="N16" i="9"/>
  <c r="O50" i="9"/>
  <c r="N107" i="9"/>
  <c r="O19" i="9"/>
  <c r="N13" i="9"/>
  <c r="N65" i="9"/>
  <c r="Q65" i="9"/>
  <c r="N74" i="9"/>
  <c r="P16" i="9"/>
  <c r="R134" i="8"/>
  <c r="N125" i="8"/>
  <c r="O92" i="8"/>
  <c r="P74" i="8"/>
  <c r="R68" i="8"/>
  <c r="R65" i="8"/>
  <c r="P50" i="8"/>
  <c r="N34" i="8"/>
  <c r="O19" i="8"/>
  <c r="P7" i="8"/>
  <c r="O83" i="31"/>
  <c r="N28" i="30"/>
  <c r="R65" i="26"/>
  <c r="N74" i="25"/>
  <c r="Q50" i="23"/>
  <c r="N41" i="21"/>
  <c r="O107" i="18"/>
  <c r="N68" i="18"/>
  <c r="P22" i="17"/>
  <c r="N68" i="17"/>
  <c r="N125" i="16"/>
  <c r="N68" i="16"/>
  <c r="N107" i="15"/>
  <c r="O125" i="15"/>
  <c r="P16" i="14"/>
  <c r="P125" i="14"/>
  <c r="O107" i="13"/>
  <c r="P65" i="13"/>
  <c r="O92" i="12"/>
  <c r="Q50" i="12"/>
  <c r="O16" i="12"/>
  <c r="N28" i="11"/>
  <c r="S65" i="11"/>
  <c r="Q65" i="11"/>
  <c r="S68" i="10"/>
  <c r="N50" i="10"/>
  <c r="P7" i="10"/>
  <c r="N22" i="9"/>
  <c r="N47" i="9"/>
  <c r="P7" i="9"/>
  <c r="N77" i="8"/>
  <c r="T65" i="8"/>
  <c r="N22" i="8"/>
  <c r="O125" i="36"/>
  <c r="S68" i="31"/>
  <c r="N22" i="29"/>
  <c r="P50" i="27"/>
  <c r="N50" i="26"/>
  <c r="Q134" i="24"/>
  <c r="O68" i="24"/>
  <c r="Q65" i="22"/>
  <c r="O22" i="21"/>
  <c r="N25" i="19"/>
  <c r="N28" i="18"/>
  <c r="T68" i="18"/>
  <c r="S136" i="17"/>
  <c r="N47" i="17"/>
  <c r="O65" i="16"/>
  <c r="O13" i="16"/>
  <c r="C2" i="16"/>
  <c r="N125" i="15"/>
  <c r="N28" i="15"/>
  <c r="N74" i="15"/>
  <c r="T65" i="14"/>
  <c r="N34" i="14"/>
  <c r="N119" i="14"/>
  <c r="P74" i="13"/>
  <c r="O34" i="13"/>
  <c r="P50" i="13"/>
  <c r="S134" i="12"/>
  <c r="O83" i="12"/>
  <c r="P65" i="12"/>
  <c r="O125" i="11"/>
  <c r="P19" i="11"/>
  <c r="Q50" i="11"/>
  <c r="N128" i="10"/>
  <c r="P16" i="10"/>
  <c r="O22" i="10"/>
  <c r="T68" i="9"/>
  <c r="N19" i="9"/>
  <c r="N68" i="9"/>
  <c r="P125" i="8"/>
  <c r="S68" i="8"/>
  <c r="P19" i="8"/>
  <c r="N34" i="55"/>
  <c r="N119" i="40"/>
  <c r="U65" i="36"/>
  <c r="N128" i="34"/>
  <c r="C2" i="33"/>
  <c r="N86" i="32"/>
  <c r="N65" i="30"/>
  <c r="Q134" i="29"/>
  <c r="O7" i="28"/>
  <c r="N31" i="27"/>
  <c r="O83" i="27"/>
  <c r="O44" i="26"/>
  <c r="N98" i="26"/>
  <c r="P19" i="25"/>
  <c r="N134" i="25"/>
  <c r="O83" i="25"/>
  <c r="P134" i="24"/>
  <c r="Q50" i="24"/>
  <c r="U70" i="23"/>
  <c r="O34" i="23"/>
  <c r="P65" i="23"/>
  <c r="Q68" i="22"/>
  <c r="N74" i="22"/>
  <c r="O107" i="21"/>
  <c r="O34" i="21"/>
  <c r="P50" i="21"/>
  <c r="S134" i="20"/>
  <c r="U65" i="20"/>
  <c r="N83" i="19"/>
  <c r="Q74" i="19"/>
  <c r="N119" i="19"/>
  <c r="R65" i="18"/>
  <c r="O50" i="18"/>
  <c r="N44" i="18"/>
  <c r="N41" i="18"/>
  <c r="P65" i="18"/>
  <c r="R134" i="18"/>
  <c r="U65" i="18"/>
  <c r="O83" i="17"/>
  <c r="N101" i="17"/>
  <c r="N128" i="17"/>
  <c r="N107" i="17"/>
  <c r="O19" i="17"/>
  <c r="N28" i="17"/>
  <c r="N41" i="17"/>
  <c r="P65" i="17"/>
  <c r="N65" i="17"/>
  <c r="P74" i="17"/>
  <c r="N13" i="16"/>
  <c r="N65" i="16"/>
  <c r="Q50" i="16"/>
  <c r="N44" i="16"/>
  <c r="P134" i="16"/>
  <c r="O74" i="16"/>
  <c r="S65" i="16"/>
  <c r="U68" i="16"/>
  <c r="N47" i="16"/>
  <c r="P125" i="16"/>
  <c r="O44" i="15"/>
  <c r="Q134" i="15"/>
  <c r="U70" i="15"/>
  <c r="Q74" i="15"/>
  <c r="N86" i="15"/>
  <c r="N19" i="15"/>
  <c r="N41" i="15"/>
  <c r="P65" i="15"/>
  <c r="O65" i="15"/>
  <c r="N83" i="15"/>
  <c r="S136" i="14"/>
  <c r="N16" i="14"/>
  <c r="T68" i="14"/>
  <c r="N7" i="14"/>
  <c r="S65" i="14"/>
  <c r="N19" i="14"/>
  <c r="N50" i="14"/>
  <c r="Q50" i="14"/>
  <c r="U68" i="14"/>
  <c r="N25" i="14"/>
  <c r="N13" i="13"/>
  <c r="N83" i="13"/>
  <c r="N107" i="13"/>
  <c r="N28" i="13"/>
  <c r="T65" i="13"/>
  <c r="O68" i="13"/>
  <c r="O19" i="13"/>
  <c r="N92" i="13"/>
  <c r="T134" i="13"/>
  <c r="O13" i="13"/>
  <c r="P134" i="12"/>
  <c r="N113" i="12"/>
  <c r="O65" i="12"/>
  <c r="N53" i="12"/>
  <c r="S65" i="12"/>
  <c r="N28" i="12"/>
  <c r="N98" i="12"/>
  <c r="C2" i="12"/>
  <c r="N22" i="12"/>
  <c r="N31" i="12"/>
  <c r="N125" i="11"/>
  <c r="N25" i="11"/>
  <c r="T136" i="11"/>
  <c r="O16" i="11"/>
  <c r="P134" i="11"/>
  <c r="N113" i="11"/>
  <c r="P92" i="11"/>
  <c r="N10" i="11"/>
  <c r="U134" i="11"/>
  <c r="O22" i="11"/>
  <c r="S134" i="10"/>
  <c r="U70" i="10"/>
  <c r="O68" i="10"/>
  <c r="Q134" i="10"/>
  <c r="Q74" i="10"/>
  <c r="O92" i="10"/>
  <c r="N125" i="10"/>
  <c r="N92" i="10"/>
  <c r="T134" i="10"/>
  <c r="O13" i="10"/>
  <c r="N7" i="10"/>
  <c r="P134" i="9"/>
  <c r="N134" i="9"/>
  <c r="R134" i="9"/>
  <c r="P92" i="9"/>
  <c r="N10" i="9"/>
  <c r="N125" i="9"/>
  <c r="N101" i="9"/>
  <c r="Q50" i="9"/>
  <c r="U68" i="9"/>
  <c r="T136" i="9"/>
  <c r="Q134" i="8"/>
  <c r="N119" i="8"/>
  <c r="N92" i="8"/>
  <c r="O74" i="8"/>
  <c r="Q68" i="8"/>
  <c r="Q65" i="8"/>
  <c r="O50" i="8"/>
  <c r="N31" i="8"/>
  <c r="N19" i="8"/>
  <c r="O7" i="8"/>
  <c r="N107" i="33"/>
  <c r="N107" i="25"/>
  <c r="N53" i="22"/>
  <c r="O74" i="19"/>
  <c r="P16" i="17"/>
  <c r="N13" i="17"/>
  <c r="Q74" i="16"/>
  <c r="N34" i="15"/>
  <c r="Q74" i="14"/>
  <c r="O92" i="13"/>
  <c r="Q134" i="12"/>
  <c r="N50" i="11"/>
  <c r="N77" i="11"/>
  <c r="N107" i="10"/>
  <c r="R68" i="9"/>
  <c r="P125" i="9"/>
  <c r="N53" i="8"/>
  <c r="O13" i="32"/>
  <c r="N41" i="23"/>
  <c r="N125" i="20"/>
  <c r="Q65" i="18"/>
  <c r="O7" i="17"/>
  <c r="N74" i="17"/>
  <c r="P19" i="16"/>
  <c r="N128" i="15"/>
  <c r="N77" i="15"/>
  <c r="T70" i="14"/>
  <c r="O125" i="13"/>
  <c r="O7" i="13"/>
  <c r="N83" i="12"/>
  <c r="O44" i="11"/>
  <c r="O50" i="11"/>
  <c r="N10" i="10"/>
  <c r="N44" i="9"/>
  <c r="N77" i="9"/>
  <c r="Q74" i="8"/>
  <c r="N10" i="52"/>
  <c r="N68" i="40"/>
  <c r="R134" i="35"/>
  <c r="R65" i="34"/>
  <c r="O92" i="32"/>
  <c r="R65" i="31"/>
  <c r="P65" i="30"/>
  <c r="N47" i="29"/>
  <c r="O134" i="28"/>
  <c r="N10" i="27"/>
  <c r="N7" i="27"/>
  <c r="P92" i="26"/>
  <c r="O22" i="26"/>
  <c r="R65" i="25"/>
  <c r="N7" i="25"/>
  <c r="N83" i="25"/>
  <c r="N16" i="24"/>
  <c r="N74" i="24"/>
  <c r="R65" i="23"/>
  <c r="P22" i="23"/>
  <c r="N65" i="23"/>
  <c r="O86" i="22"/>
  <c r="N77" i="22"/>
  <c r="O92" i="21"/>
  <c r="N28" i="21"/>
  <c r="N50" i="21"/>
  <c r="P16" i="20"/>
  <c r="N68" i="20"/>
  <c r="T65" i="19"/>
  <c r="O68" i="19"/>
  <c r="O125" i="19"/>
  <c r="O134" i="18"/>
  <c r="O53" i="18"/>
  <c r="U134" i="18"/>
  <c r="O22" i="18"/>
  <c r="P50" i="18"/>
  <c r="O83" i="18"/>
  <c r="S134" i="17"/>
  <c r="O53" i="17"/>
  <c r="N83" i="17"/>
  <c r="O107" i="17"/>
  <c r="P92" i="17"/>
  <c r="N10" i="17"/>
  <c r="U134" i="17"/>
  <c r="O22" i="17"/>
  <c r="P50" i="17"/>
  <c r="N50" i="17"/>
  <c r="N19" i="17"/>
  <c r="P7" i="16"/>
  <c r="O53" i="16"/>
  <c r="T136" i="16"/>
  <c r="O16" i="16"/>
  <c r="N128" i="16"/>
  <c r="O134" i="16"/>
  <c r="O34" i="16"/>
  <c r="N134" i="16"/>
  <c r="N34" i="16"/>
  <c r="P50" i="16"/>
  <c r="N31" i="15"/>
  <c r="N101" i="15"/>
  <c r="Q68" i="15"/>
  <c r="T70" i="15"/>
  <c r="P74" i="15"/>
  <c r="U134" i="15"/>
  <c r="O22" i="15"/>
  <c r="P50" i="15"/>
  <c r="O50" i="15"/>
  <c r="N7" i="15"/>
  <c r="P134" i="14"/>
  <c r="N113" i="14"/>
  <c r="O50" i="14"/>
  <c r="O134" i="14"/>
  <c r="O34" i="14"/>
  <c r="N77" i="14"/>
  <c r="N44" i="14"/>
  <c r="N41" i="14"/>
  <c r="P65" i="14"/>
  <c r="O7" i="14"/>
  <c r="P7" i="13"/>
  <c r="R68" i="13"/>
  <c r="Q74" i="13"/>
  <c r="N50" i="13"/>
  <c r="P19" i="13"/>
  <c r="N47" i="13"/>
  <c r="N86" i="13"/>
  <c r="O74" i="13"/>
  <c r="P125" i="13"/>
  <c r="N77" i="13"/>
  <c r="N128" i="12"/>
  <c r="N86" i="12"/>
  <c r="P7" i="12"/>
  <c r="O134" i="12"/>
  <c r="O34" i="12"/>
  <c r="N19" i="12"/>
  <c r="N92" i="12"/>
  <c r="T134" i="12"/>
  <c r="O13" i="12"/>
  <c r="P16" i="12"/>
  <c r="O83" i="11"/>
  <c r="P16" i="11"/>
  <c r="Q134" i="11"/>
  <c r="N7" i="11"/>
  <c r="N128" i="11"/>
  <c r="R65" i="11"/>
  <c r="O86" i="11"/>
  <c r="O92" i="11"/>
  <c r="N98" i="11"/>
  <c r="C2" i="11"/>
  <c r="T68" i="10"/>
  <c r="Q68" i="10"/>
  <c r="N47" i="10"/>
  <c r="N101" i="10"/>
  <c r="T70" i="10"/>
  <c r="R65" i="10"/>
  <c r="N65" i="10"/>
  <c r="O74" i="10"/>
  <c r="P125" i="10"/>
  <c r="O125" i="10"/>
  <c r="S134" i="9"/>
  <c r="N128" i="9"/>
  <c r="O92" i="9"/>
  <c r="O83" i="9"/>
  <c r="O86" i="9"/>
  <c r="N113" i="9"/>
  <c r="N31" i="9"/>
  <c r="N7" i="9"/>
  <c r="N41" i="9"/>
  <c r="P65" i="9"/>
  <c r="U65" i="9"/>
  <c r="P134" i="8"/>
  <c r="N113" i="8"/>
  <c r="O86" i="8"/>
  <c r="N74" i="8"/>
  <c r="P68" i="8"/>
  <c r="P65" i="8"/>
  <c r="N50" i="8"/>
  <c r="N28" i="8"/>
  <c r="P16" i="8"/>
  <c r="N7" i="8"/>
  <c r="O65" i="35"/>
  <c r="N119" i="29"/>
  <c r="S68" i="26"/>
  <c r="R65" i="24"/>
  <c r="N7" i="21"/>
  <c r="O44" i="19"/>
  <c r="N119" i="18"/>
  <c r="P68" i="17"/>
  <c r="T68" i="16"/>
  <c r="T65" i="16"/>
  <c r="O7" i="15"/>
  <c r="N68" i="15"/>
  <c r="O83" i="15"/>
  <c r="O68" i="14"/>
  <c r="T136" i="13"/>
  <c r="N25" i="13"/>
  <c r="T65" i="12"/>
  <c r="O7" i="12"/>
  <c r="U65" i="11"/>
  <c r="N74" i="11"/>
  <c r="N53" i="10"/>
  <c r="S65" i="9"/>
  <c r="O125" i="8"/>
  <c r="O50" i="35"/>
  <c r="P92" i="25"/>
  <c r="N113" i="22"/>
  <c r="N10" i="20"/>
  <c r="N25" i="18"/>
  <c r="P7" i="17"/>
  <c r="N125" i="17"/>
  <c r="T70" i="16"/>
  <c r="P92" i="15"/>
  <c r="N47" i="14"/>
  <c r="O53" i="14"/>
  <c r="N44" i="12"/>
  <c r="N41" i="12"/>
  <c r="O13" i="11"/>
  <c r="O44" i="10"/>
  <c r="P19" i="9"/>
  <c r="O53" i="9"/>
  <c r="S65" i="8"/>
  <c r="O125" i="50"/>
  <c r="N41" i="40"/>
  <c r="O83" i="35"/>
  <c r="P22" i="34"/>
  <c r="P74" i="32"/>
  <c r="N34" i="31"/>
  <c r="N101" i="30"/>
  <c r="N34" i="29"/>
  <c r="P68" i="28"/>
  <c r="N28" i="27"/>
  <c r="P7" i="26"/>
  <c r="O86" i="26"/>
  <c r="C2" i="26"/>
  <c r="N47" i="25"/>
  <c r="T136" i="25"/>
  <c r="U65" i="25"/>
  <c r="O134" i="24"/>
  <c r="U68" i="24"/>
  <c r="N47" i="23"/>
  <c r="O13" i="23"/>
  <c r="N50" i="23"/>
  <c r="Q74" i="22"/>
  <c r="T68" i="22"/>
  <c r="N86" i="21"/>
  <c r="N19" i="21"/>
  <c r="N31" i="21"/>
  <c r="Q134" i="20"/>
  <c r="Q65" i="20"/>
  <c r="P19" i="19"/>
  <c r="N47" i="19"/>
  <c r="O50" i="19"/>
  <c r="N107" i="18"/>
  <c r="O7" i="18"/>
  <c r="N98" i="18"/>
  <c r="C2" i="18"/>
  <c r="N22" i="18"/>
  <c r="S68" i="18"/>
  <c r="O125" i="17"/>
  <c r="O44" i="17"/>
  <c r="U65" i="17"/>
  <c r="U70" i="17"/>
  <c r="O86" i="17"/>
  <c r="N134" i="17"/>
  <c r="N98" i="17"/>
  <c r="C2" i="17"/>
  <c r="N22" i="17"/>
  <c r="T136" i="17"/>
  <c r="S134" i="16"/>
  <c r="N41" i="16"/>
  <c r="N50" i="16"/>
  <c r="Q134" i="16"/>
  <c r="N7" i="16"/>
  <c r="O107" i="16"/>
  <c r="N107" i="16"/>
  <c r="O19" i="16"/>
  <c r="N113" i="16"/>
  <c r="N28" i="16"/>
  <c r="N22" i="16"/>
  <c r="P16" i="15"/>
  <c r="U65" i="15"/>
  <c r="T65" i="15"/>
  <c r="P68" i="15"/>
  <c r="O68" i="15"/>
  <c r="N98" i="15"/>
  <c r="C2" i="15"/>
  <c r="N22" i="15"/>
  <c r="N13" i="15"/>
  <c r="N16" i="15"/>
  <c r="N128" i="14"/>
  <c r="O92" i="14"/>
  <c r="R134" i="14"/>
  <c r="N107" i="14"/>
  <c r="O19" i="14"/>
  <c r="O65" i="14"/>
  <c r="U134" i="14"/>
  <c r="O22" i="14"/>
  <c r="P50" i="14"/>
  <c r="R68" i="14"/>
  <c r="N65" i="13"/>
  <c r="U65" i="13"/>
  <c r="P68" i="13"/>
  <c r="S136" i="13"/>
  <c r="N16" i="13"/>
  <c r="N34" i="13"/>
  <c r="N19" i="13"/>
  <c r="N68" i="13"/>
  <c r="N119" i="13"/>
  <c r="O65" i="13"/>
  <c r="O107" i="12"/>
  <c r="P74" i="12"/>
  <c r="N125" i="12"/>
  <c r="N107" i="12"/>
  <c r="O19" i="12"/>
  <c r="N65" i="12"/>
  <c r="O74" i="12"/>
  <c r="P125" i="12"/>
  <c r="O125" i="12"/>
  <c r="T136" i="12"/>
  <c r="S68" i="11"/>
  <c r="O7" i="11"/>
  <c r="N101" i="11"/>
  <c r="N86" i="11"/>
  <c r="O107" i="11"/>
  <c r="N34" i="11"/>
  <c r="Q74" i="11"/>
  <c r="P74" i="11"/>
  <c r="N92" i="11"/>
  <c r="T134" i="11"/>
  <c r="O53" i="10"/>
  <c r="T65" i="10"/>
  <c r="P22" i="10"/>
  <c r="R68" i="10"/>
  <c r="P68" i="10"/>
  <c r="N34" i="10"/>
  <c r="N25" i="10"/>
  <c r="N68" i="10"/>
  <c r="N119" i="10"/>
  <c r="N77" i="10"/>
  <c r="O125" i="9"/>
  <c r="O107" i="9"/>
  <c r="R65" i="9"/>
  <c r="N50" i="9"/>
  <c r="Q74" i="9"/>
  <c r="N86" i="9"/>
  <c r="O7" i="9"/>
  <c r="U134" i="9"/>
  <c r="O22" i="9"/>
  <c r="P50" i="9"/>
  <c r="T136" i="8"/>
  <c r="O134" i="8"/>
  <c r="N107" i="8"/>
  <c r="N86" i="8"/>
  <c r="U70" i="8"/>
  <c r="O68" i="8"/>
  <c r="O65" i="8"/>
  <c r="N47" i="8"/>
  <c r="N25" i="8"/>
  <c r="O16" i="8"/>
  <c r="C2" i="8"/>
  <c r="O13" i="36"/>
  <c r="P65" i="27"/>
  <c r="O7" i="24"/>
  <c r="N7" i="22"/>
  <c r="N19" i="20"/>
  <c r="N65" i="18"/>
  <c r="O65" i="17"/>
  <c r="O68" i="17"/>
  <c r="N25" i="16"/>
  <c r="P74" i="16"/>
  <c r="N134" i="15"/>
  <c r="Q68" i="14"/>
  <c r="O74" i="14"/>
  <c r="O16" i="13"/>
  <c r="N41" i="13"/>
  <c r="Q74" i="12"/>
  <c r="U68" i="12"/>
  <c r="P65" i="11"/>
  <c r="P7" i="11"/>
  <c r="P134" i="10"/>
  <c r="O19" i="10"/>
  <c r="P65" i="10"/>
  <c r="N83" i="9"/>
  <c r="O74" i="9"/>
  <c r="T134" i="8"/>
  <c r="T68" i="8"/>
  <c r="N41" i="8"/>
  <c r="N98" i="50"/>
  <c r="N19" i="30"/>
  <c r="Q65" i="28"/>
  <c r="N34" i="26"/>
  <c r="U68" i="25"/>
  <c r="O134" i="23"/>
  <c r="N134" i="22"/>
  <c r="O13" i="20"/>
  <c r="U70" i="18"/>
  <c r="N101" i="18"/>
  <c r="N16" i="17"/>
  <c r="Q65" i="17"/>
  <c r="O83" i="16"/>
  <c r="U65" i="16"/>
  <c r="O68" i="16"/>
  <c r="P19" i="15"/>
  <c r="Q65" i="15"/>
  <c r="N125" i="14"/>
  <c r="Q134" i="14"/>
  <c r="N68" i="14"/>
  <c r="Q134" i="13"/>
  <c r="U70" i="13"/>
  <c r="U134" i="13"/>
  <c r="P19" i="12"/>
  <c r="O68" i="12"/>
  <c r="R134" i="12"/>
  <c r="N53" i="11"/>
  <c r="O34" i="11"/>
  <c r="U68" i="11"/>
  <c r="P92" i="10"/>
  <c r="U134" i="10"/>
  <c r="R134" i="10"/>
  <c r="O34" i="9"/>
  <c r="N119" i="9"/>
  <c r="P92" i="8"/>
  <c r="O34" i="8"/>
  <c r="N10" i="8"/>
  <c r="P22" i="51"/>
  <c r="N125" i="40"/>
  <c r="O68" i="35"/>
  <c r="U65" i="34"/>
  <c r="S65" i="32"/>
  <c r="O125" i="31"/>
  <c r="U70" i="30"/>
  <c r="N19" i="29"/>
  <c r="T70" i="28"/>
  <c r="N41" i="27"/>
  <c r="U70" i="26"/>
  <c r="N134" i="26"/>
  <c r="P50" i="26"/>
  <c r="O50" i="25"/>
  <c r="Q65" i="25"/>
  <c r="O50" i="24"/>
  <c r="S65" i="24"/>
  <c r="O53" i="24"/>
  <c r="R134" i="23"/>
  <c r="S68" i="23"/>
  <c r="O83" i="22"/>
  <c r="N86" i="22"/>
  <c r="N31" i="22"/>
  <c r="O65" i="21"/>
  <c r="N44" i="21"/>
  <c r="P134" i="20"/>
  <c r="T70" i="20"/>
  <c r="N119" i="20"/>
  <c r="R65" i="19"/>
  <c r="N65" i="19"/>
  <c r="N7" i="19"/>
  <c r="O34" i="18"/>
  <c r="O16" i="18"/>
  <c r="N92" i="18"/>
  <c r="T134" i="18"/>
  <c r="O13" i="18"/>
  <c r="N50" i="18"/>
  <c r="N77" i="17"/>
  <c r="N31" i="17"/>
  <c r="N86" i="17"/>
  <c r="Q68" i="17"/>
  <c r="Q74" i="17"/>
  <c r="N113" i="17"/>
  <c r="N92" i="17"/>
  <c r="T134" i="17"/>
  <c r="O13" i="17"/>
  <c r="R68" i="17"/>
  <c r="O125" i="16"/>
  <c r="T134" i="16"/>
  <c r="O44" i="16"/>
  <c r="N101" i="16"/>
  <c r="Q65" i="16"/>
  <c r="U70" i="16"/>
  <c r="P92" i="16"/>
  <c r="N10" i="16"/>
  <c r="O92" i="16"/>
  <c r="P22" i="16"/>
  <c r="O53" i="15"/>
  <c r="R68" i="15"/>
  <c r="N53" i="15"/>
  <c r="N10" i="15"/>
  <c r="S65" i="15"/>
  <c r="R65" i="15"/>
  <c r="N92" i="15"/>
  <c r="T134" i="15"/>
  <c r="O13" i="15"/>
  <c r="P7" i="15"/>
  <c r="O19" i="15"/>
  <c r="O107" i="14"/>
  <c r="N86" i="14"/>
  <c r="O83" i="14"/>
  <c r="P92" i="14"/>
  <c r="N10" i="14"/>
  <c r="N13" i="14"/>
  <c r="N98" i="14"/>
  <c r="C2" i="14"/>
  <c r="N22" i="14"/>
  <c r="N53" i="14"/>
  <c r="O44" i="13"/>
  <c r="N53" i="13"/>
  <c r="N10" i="13"/>
  <c r="P134" i="13"/>
  <c r="O86" i="13"/>
  <c r="P22" i="13"/>
  <c r="N125" i="13"/>
  <c r="Q65" i="13"/>
  <c r="N74" i="13"/>
  <c r="O50" i="13"/>
  <c r="U70" i="12"/>
  <c r="R65" i="12"/>
  <c r="S68" i="12"/>
  <c r="P92" i="12"/>
  <c r="N10" i="12"/>
  <c r="O44" i="12"/>
  <c r="N68" i="12"/>
  <c r="N119" i="12"/>
  <c r="T68" i="12"/>
  <c r="N101" i="12"/>
  <c r="N65" i="11"/>
  <c r="N134" i="11"/>
  <c r="N83" i="11"/>
  <c r="O68" i="11"/>
  <c r="U70" i="11"/>
  <c r="N22" i="11"/>
  <c r="T70" i="11"/>
  <c r="P22" i="11"/>
  <c r="O74" i="11"/>
  <c r="P125" i="11"/>
  <c r="N44" i="10"/>
  <c r="P19" i="10"/>
  <c r="O50" i="10"/>
  <c r="O16" i="10"/>
  <c r="S65" i="10"/>
  <c r="N28" i="10"/>
  <c r="T136" i="10"/>
  <c r="Q65" i="10"/>
  <c r="N74" i="10"/>
  <c r="O65" i="10"/>
  <c r="S68" i="9"/>
  <c r="U70" i="9"/>
  <c r="N34" i="9"/>
  <c r="N25" i="9"/>
  <c r="T70" i="9"/>
  <c r="P74" i="9"/>
  <c r="N53" i="9"/>
  <c r="N98" i="9"/>
  <c r="C2" i="9"/>
  <c r="O13" i="9"/>
  <c r="S136" i="8"/>
  <c r="N134" i="8"/>
  <c r="O107" i="8"/>
  <c r="O83" i="8"/>
  <c r="T70" i="8"/>
  <c r="N68" i="8"/>
  <c r="N65" i="8"/>
  <c r="O44" i="8"/>
  <c r="P22" i="8"/>
  <c r="N16" i="8"/>
  <c r="N74" i="48"/>
  <c r="N68" i="28"/>
  <c r="U65" i="26"/>
  <c r="N7" i="24"/>
  <c r="N68" i="22"/>
  <c r="O19" i="20"/>
  <c r="N47" i="18"/>
  <c r="N77" i="18"/>
  <c r="P19" i="17"/>
  <c r="N44" i="17"/>
  <c r="R68" i="16"/>
  <c r="U134" i="16"/>
  <c r="P134" i="15"/>
  <c r="N119" i="15"/>
  <c r="R65" i="14"/>
  <c r="O44" i="14"/>
  <c r="S134" i="13"/>
  <c r="O53" i="13"/>
  <c r="N31" i="13"/>
  <c r="P74" i="49"/>
  <c r="N101" i="39"/>
  <c r="R65" i="35"/>
  <c r="N31" i="33"/>
  <c r="O19" i="32"/>
  <c r="N101" i="31"/>
  <c r="Q68" i="30"/>
  <c r="N25" i="29"/>
  <c r="N22" i="28"/>
  <c r="O22" i="27"/>
  <c r="Q68" i="26"/>
  <c r="N86" i="26"/>
  <c r="N22" i="26"/>
  <c r="N13" i="25"/>
  <c r="Q50" i="25"/>
  <c r="P7" i="24"/>
  <c r="O34" i="24"/>
  <c r="O44" i="24"/>
  <c r="O53" i="23"/>
  <c r="U65" i="23"/>
  <c r="S68" i="22"/>
  <c r="R65" i="22"/>
  <c r="N25" i="22"/>
  <c r="N13" i="21"/>
  <c r="U134" i="21"/>
  <c r="N128" i="20"/>
  <c r="P68" i="20"/>
  <c r="N74" i="20"/>
  <c r="P22" i="19"/>
  <c r="N31" i="19"/>
  <c r="O125" i="18"/>
  <c r="O19" i="18"/>
  <c r="N125" i="18"/>
  <c r="O74" i="18"/>
  <c r="P125" i="18"/>
  <c r="S134" i="18"/>
  <c r="N31" i="18"/>
  <c r="T68" i="17"/>
  <c r="N25" i="17"/>
  <c r="R65" i="17"/>
  <c r="T65" i="17"/>
  <c r="T70" i="17"/>
  <c r="O92" i="17"/>
  <c r="O74" i="17"/>
  <c r="P125" i="17"/>
  <c r="O50" i="17"/>
  <c r="N53" i="17"/>
  <c r="N77" i="16"/>
  <c r="R134" i="16"/>
  <c r="N31" i="16"/>
  <c r="N83" i="16"/>
  <c r="N74" i="16"/>
  <c r="Q68" i="16"/>
  <c r="O86" i="16"/>
  <c r="N98" i="16"/>
  <c r="N86" i="16"/>
  <c r="N19" i="16"/>
  <c r="N25" i="15"/>
  <c r="N44" i="15"/>
  <c r="S136" i="15"/>
  <c r="O134" i="15"/>
  <c r="O34" i="15"/>
  <c r="N47" i="15"/>
  <c r="O74" i="15"/>
  <c r="P125" i="15"/>
  <c r="S134" i="15"/>
  <c r="R134" i="15"/>
  <c r="O125" i="14"/>
  <c r="U70" i="14"/>
  <c r="P74" i="14"/>
  <c r="N65" i="14"/>
  <c r="O86" i="14"/>
  <c r="N134" i="14"/>
  <c r="S68" i="14"/>
  <c r="N92" i="14"/>
  <c r="T134" i="14"/>
  <c r="O13" i="14"/>
  <c r="O16" i="14"/>
  <c r="P16" i="13"/>
  <c r="N44" i="13"/>
  <c r="N134" i="13"/>
  <c r="N128" i="13"/>
  <c r="T70" i="13"/>
  <c r="R134" i="13"/>
  <c r="O83" i="13"/>
  <c r="Q50" i="13"/>
  <c r="U68" i="13"/>
  <c r="S68" i="13"/>
  <c r="Q68" i="12"/>
  <c r="N47" i="12"/>
  <c r="O53" i="12"/>
  <c r="O86" i="12"/>
  <c r="N134" i="12"/>
  <c r="N25" i="12"/>
  <c r="Q65" i="12"/>
  <c r="N74" i="12"/>
  <c r="O50" i="12"/>
  <c r="U65" i="12"/>
  <c r="O53" i="11"/>
  <c r="N19" i="11"/>
  <c r="R68" i="11"/>
  <c r="N47" i="11"/>
  <c r="Q68" i="11"/>
  <c r="S134" i="11"/>
  <c r="P68" i="11"/>
  <c r="P50" i="11"/>
  <c r="N68" i="11"/>
  <c r="N119" i="11"/>
  <c r="S136" i="10"/>
  <c r="N16" i="10"/>
  <c r="O83" i="10"/>
  <c r="O134" i="10"/>
  <c r="O34" i="10"/>
  <c r="N19" i="10"/>
  <c r="N83" i="10"/>
  <c r="Q50" i="10"/>
  <c r="U68" i="10"/>
  <c r="N13" i="10"/>
  <c r="O44" i="9"/>
  <c r="Q68" i="9"/>
  <c r="P22" i="9"/>
  <c r="Q134" i="9"/>
  <c r="P68" i="9"/>
  <c r="O68" i="9"/>
  <c r="O16" i="9"/>
  <c r="N92" i="9"/>
  <c r="T134" i="9"/>
  <c r="O65" i="9"/>
  <c r="U134" i="8"/>
  <c r="N128" i="8"/>
  <c r="N101" i="8"/>
  <c r="N83" i="8"/>
  <c r="U68" i="8"/>
  <c r="U65" i="8"/>
  <c r="O53" i="8"/>
  <c r="N44" i="8"/>
  <c r="O22" i="8"/>
  <c r="O13" i="8"/>
  <c r="N74" i="32"/>
  <c r="O16" i="23"/>
  <c r="O50" i="20"/>
  <c r="T136" i="18"/>
  <c r="N119" i="17"/>
  <c r="P65" i="16"/>
  <c r="O16" i="15"/>
  <c r="P7" i="14"/>
  <c r="S134" i="14"/>
  <c r="S65" i="13"/>
  <c r="P22" i="12"/>
  <c r="N13" i="12"/>
  <c r="T65" i="11"/>
  <c r="N113" i="10"/>
  <c r="N41" i="10"/>
  <c r="T65" i="9"/>
  <c r="N28" i="9"/>
  <c r="N98" i="8"/>
  <c r="N13" i="8"/>
  <c r="P92" i="33"/>
  <c r="N44" i="26"/>
  <c r="N34" i="24"/>
  <c r="O134" i="21"/>
  <c r="N68" i="19"/>
  <c r="N74" i="18"/>
  <c r="S65" i="17"/>
  <c r="O16" i="17"/>
  <c r="P16" i="16"/>
  <c r="N92" i="16"/>
  <c r="N113" i="15"/>
  <c r="S68" i="15"/>
  <c r="T136" i="14"/>
  <c r="N7" i="13"/>
  <c r="O22" i="13"/>
  <c r="T70" i="12"/>
  <c r="N7" i="12"/>
  <c r="O134" i="11"/>
  <c r="N86" i="10"/>
  <c r="P50" i="10"/>
  <c r="O134" i="9"/>
  <c r="S134" i="8"/>
  <c r="Q50" i="8"/>
  <c r="H85" i="10" l="1"/>
  <c r="K85" i="10" s="1"/>
  <c r="L85" i="10" s="1"/>
  <c r="H6" i="12"/>
  <c r="H6" i="13"/>
  <c r="H112" i="15"/>
  <c r="H91" i="16"/>
  <c r="H73" i="18"/>
  <c r="H67" i="19"/>
  <c r="K67" i="19" s="1"/>
  <c r="L67" i="19" s="1"/>
  <c r="H33" i="24"/>
  <c r="K33" i="24" s="1"/>
  <c r="L33" i="24" s="1"/>
  <c r="H43" i="26"/>
  <c r="K43" i="26" s="1"/>
  <c r="L43" i="26" s="1"/>
  <c r="H27" i="9"/>
  <c r="K27" i="9" s="1"/>
  <c r="L27" i="9" s="1"/>
  <c r="H40" i="10"/>
  <c r="H112" i="10"/>
  <c r="H12" i="12"/>
  <c r="K12" i="12" s="1"/>
  <c r="L12" i="12" s="1"/>
  <c r="H118" i="17"/>
  <c r="H73" i="32"/>
  <c r="H91" i="9"/>
  <c r="H12" i="10"/>
  <c r="K12" i="10" s="1"/>
  <c r="L12" i="10" s="1"/>
  <c r="H82" i="10"/>
  <c r="H18" i="10"/>
  <c r="K18" i="10" s="1"/>
  <c r="L18" i="10" s="1"/>
  <c r="H15" i="10"/>
  <c r="K15" i="10" s="1"/>
  <c r="L15" i="10" s="1"/>
  <c r="H118" i="11"/>
  <c r="H67" i="11"/>
  <c r="K67" i="11" s="1"/>
  <c r="L67" i="11" s="1"/>
  <c r="H46" i="11"/>
  <c r="K46" i="11" s="1"/>
  <c r="L46" i="11" s="1"/>
  <c r="H18" i="11"/>
  <c r="K18" i="11" s="1"/>
  <c r="L18" i="11" s="1"/>
  <c r="H73" i="12"/>
  <c r="H24" i="12"/>
  <c r="K24" i="12" s="1"/>
  <c r="L24" i="12" s="1"/>
  <c r="H133" i="12"/>
  <c r="H46" i="12"/>
  <c r="K46" i="12" s="1"/>
  <c r="L46" i="12" s="1"/>
  <c r="H127" i="13"/>
  <c r="K127" i="13" s="1"/>
  <c r="L127" i="13" s="1"/>
  <c r="H133" i="13"/>
  <c r="H43" i="13"/>
  <c r="K43" i="13" s="1"/>
  <c r="L43" i="13" s="1"/>
  <c r="H91" i="14"/>
  <c r="H133" i="14"/>
  <c r="H64" i="14"/>
  <c r="H46" i="15"/>
  <c r="K46" i="15" s="1"/>
  <c r="L46" i="15" s="1"/>
  <c r="H43" i="15"/>
  <c r="K43" i="15" s="1"/>
  <c r="L43" i="15" s="1"/>
  <c r="H24" i="15"/>
  <c r="K24" i="15" s="1"/>
  <c r="L24" i="15" s="1"/>
  <c r="H18" i="16"/>
  <c r="K18" i="16" s="1"/>
  <c r="L18" i="16" s="1"/>
  <c r="H85" i="16"/>
  <c r="K85" i="16" s="1"/>
  <c r="L85" i="16" s="1"/>
  <c r="H97" i="16"/>
  <c r="H73" i="16"/>
  <c r="H82" i="16"/>
  <c r="H30" i="16"/>
  <c r="K30" i="16" s="1"/>
  <c r="L30" i="16" s="1"/>
  <c r="H76" i="16"/>
  <c r="K76" i="16" s="1"/>
  <c r="L76" i="16" s="1"/>
  <c r="H52" i="17"/>
  <c r="K52" i="17" s="1"/>
  <c r="L52" i="17" s="1"/>
  <c r="H24" i="17"/>
  <c r="K24" i="17" s="1"/>
  <c r="L24" i="17" s="1"/>
  <c r="H30" i="18"/>
  <c r="K30" i="18" s="1"/>
  <c r="L30" i="18" s="1"/>
  <c r="H124" i="18"/>
  <c r="H30" i="19"/>
  <c r="K30" i="19" s="1"/>
  <c r="L30" i="19" s="1"/>
  <c r="H73" i="20"/>
  <c r="H127" i="20"/>
  <c r="K127" i="20" s="1"/>
  <c r="L127" i="20" s="1"/>
  <c r="H12" i="21"/>
  <c r="K12" i="21" s="1"/>
  <c r="L12" i="21" s="1"/>
  <c r="H24" i="22"/>
  <c r="K24" i="22" s="1"/>
  <c r="L24" i="22" s="1"/>
  <c r="H12" i="25"/>
  <c r="K12" i="25" s="1"/>
  <c r="L12" i="25" s="1"/>
  <c r="H21" i="26"/>
  <c r="K21" i="26" s="1"/>
  <c r="L21" i="26" s="1"/>
  <c r="H85" i="26"/>
  <c r="K85" i="26" s="1"/>
  <c r="L85" i="26" s="1"/>
  <c r="H21" i="28"/>
  <c r="K21" i="28" s="1"/>
  <c r="L21" i="28" s="1"/>
  <c r="H24" i="29"/>
  <c r="K24" i="29" s="1"/>
  <c r="L24" i="29" s="1"/>
  <c r="H100" i="31"/>
  <c r="K100" i="31" s="1"/>
  <c r="L100" i="31" s="1"/>
  <c r="H30" i="33"/>
  <c r="K30" i="33" s="1"/>
  <c r="L30" i="33" s="1"/>
  <c r="H100" i="39"/>
  <c r="K100" i="39" s="1"/>
  <c r="L100" i="39" s="1"/>
  <c r="H30" i="13"/>
  <c r="K30" i="13" s="1"/>
  <c r="L30" i="13" s="1"/>
  <c r="H118" i="15"/>
  <c r="H43" i="17"/>
  <c r="K43" i="17" s="1"/>
  <c r="L43" i="17" s="1"/>
  <c r="H76" i="18"/>
  <c r="K76" i="18" s="1"/>
  <c r="L76" i="18" s="1"/>
  <c r="H46" i="18"/>
  <c r="K46" i="18" s="1"/>
  <c r="L46" i="18" s="1"/>
  <c r="H67" i="22"/>
  <c r="K67" i="22" s="1"/>
  <c r="L67" i="22" s="1"/>
  <c r="H6" i="24"/>
  <c r="H67" i="28"/>
  <c r="K67" i="28" s="1"/>
  <c r="L67" i="28" s="1"/>
  <c r="H73" i="48"/>
  <c r="H97" i="9"/>
  <c r="H52" i="9"/>
  <c r="K52" i="9" s="1"/>
  <c r="L52" i="9" s="1"/>
  <c r="H24" i="9"/>
  <c r="K24" i="9" s="1"/>
  <c r="L24" i="9" s="1"/>
  <c r="H33" i="9"/>
  <c r="K33" i="9" s="1"/>
  <c r="L33" i="9" s="1"/>
  <c r="H73" i="10"/>
  <c r="H27" i="10"/>
  <c r="K27" i="10" s="1"/>
  <c r="L27" i="10" s="1"/>
  <c r="H43" i="10"/>
  <c r="K43" i="10" s="1"/>
  <c r="L43" i="10" s="1"/>
  <c r="H21" i="11"/>
  <c r="K21" i="11" s="1"/>
  <c r="L21" i="11" s="1"/>
  <c r="H82" i="11"/>
  <c r="H133" i="11"/>
  <c r="H64" i="11"/>
  <c r="H100" i="12"/>
  <c r="K100" i="12" s="1"/>
  <c r="L100" i="12" s="1"/>
  <c r="H118" i="12"/>
  <c r="H67" i="12"/>
  <c r="K67" i="12" s="1"/>
  <c r="L67" i="12" s="1"/>
  <c r="H9" i="12"/>
  <c r="K9" i="12" s="1"/>
  <c r="L9" i="12" s="1"/>
  <c r="H73" i="13"/>
  <c r="H124" i="13"/>
  <c r="H9" i="13"/>
  <c r="K9" i="13" s="1"/>
  <c r="L9" i="13" s="1"/>
  <c r="H52" i="13"/>
  <c r="K52" i="13" s="1"/>
  <c r="L52" i="13" s="1"/>
  <c r="H52" i="14"/>
  <c r="K52" i="14" s="1"/>
  <c r="L52" i="14" s="1"/>
  <c r="H21" i="14"/>
  <c r="K21" i="14" s="1"/>
  <c r="L21" i="14" s="1"/>
  <c r="H97" i="14"/>
  <c r="H12" i="14"/>
  <c r="K12" i="14" s="1"/>
  <c r="L12" i="14" s="1"/>
  <c r="H9" i="14"/>
  <c r="K9" i="14" s="1"/>
  <c r="L9" i="14" s="1"/>
  <c r="H85" i="14"/>
  <c r="K85" i="14" s="1"/>
  <c r="L85" i="14" s="1"/>
  <c r="H91" i="15"/>
  <c r="H9" i="15"/>
  <c r="K9" i="15" s="1"/>
  <c r="L9" i="15" s="1"/>
  <c r="H52" i="15"/>
  <c r="K52" i="15" s="1"/>
  <c r="L52" i="15" s="1"/>
  <c r="H9" i="16"/>
  <c r="K9" i="16" s="1"/>
  <c r="L9" i="16" s="1"/>
  <c r="H100" i="16"/>
  <c r="K100" i="16" s="1"/>
  <c r="L100" i="16" s="1"/>
  <c r="H91" i="17"/>
  <c r="H112" i="17"/>
  <c r="H85" i="17"/>
  <c r="K85" i="17" s="1"/>
  <c r="L85" i="17" s="1"/>
  <c r="H30" i="17"/>
  <c r="K30" i="17" s="1"/>
  <c r="L30" i="17" s="1"/>
  <c r="H76" i="17"/>
  <c r="K76" i="17" s="1"/>
  <c r="L76" i="17" s="1"/>
  <c r="H49" i="18"/>
  <c r="K49" i="18" s="1"/>
  <c r="L49" i="18" s="1"/>
  <c r="H91" i="18"/>
  <c r="H6" i="19"/>
  <c r="H64" i="19"/>
  <c r="H118" i="20"/>
  <c r="H43" i="21"/>
  <c r="K43" i="21" s="1"/>
  <c r="L43" i="21" s="1"/>
  <c r="H30" i="22"/>
  <c r="K30" i="22" s="1"/>
  <c r="L30" i="22" s="1"/>
  <c r="H85" i="22"/>
  <c r="K85" i="22" s="1"/>
  <c r="L85" i="22" s="1"/>
  <c r="H133" i="26"/>
  <c r="H40" i="27"/>
  <c r="H18" i="29"/>
  <c r="K18" i="29" s="1"/>
  <c r="L18" i="29" s="1"/>
  <c r="H124" i="40"/>
  <c r="H118" i="9"/>
  <c r="H52" i="11"/>
  <c r="K52" i="11" s="1"/>
  <c r="L52" i="11" s="1"/>
  <c r="H67" i="14"/>
  <c r="K67" i="14" s="1"/>
  <c r="L67" i="14" s="1"/>
  <c r="H124" i="14"/>
  <c r="H15" i="17"/>
  <c r="K15" i="17" s="1"/>
  <c r="L15" i="17" s="1"/>
  <c r="H100" i="18"/>
  <c r="K100" i="18" s="1"/>
  <c r="L100" i="18" s="1"/>
  <c r="H133" i="22"/>
  <c r="H33" i="26"/>
  <c r="K33" i="26" s="1"/>
  <c r="L33" i="26" s="1"/>
  <c r="H18" i="30"/>
  <c r="K18" i="30" s="1"/>
  <c r="L18" i="30" s="1"/>
  <c r="H97" i="50"/>
  <c r="H82" i="9"/>
  <c r="H40" i="13"/>
  <c r="H133" i="15"/>
  <c r="H24" i="16"/>
  <c r="K24" i="16" s="1"/>
  <c r="L24" i="16" s="1"/>
  <c r="H64" i="18"/>
  <c r="H18" i="20"/>
  <c r="K18" i="20" s="1"/>
  <c r="L18" i="20" s="1"/>
  <c r="H6" i="22"/>
  <c r="H85" i="9"/>
  <c r="K85" i="9" s="1"/>
  <c r="L85" i="9" s="1"/>
  <c r="H49" i="9"/>
  <c r="K49" i="9" s="1"/>
  <c r="L49" i="9" s="1"/>
  <c r="H76" i="10"/>
  <c r="K76" i="10" s="1"/>
  <c r="L76" i="10" s="1"/>
  <c r="H118" i="10"/>
  <c r="H67" i="10"/>
  <c r="K67" i="10" s="1"/>
  <c r="L67" i="10" s="1"/>
  <c r="H24" i="10"/>
  <c r="K24" i="10" s="1"/>
  <c r="L24" i="10" s="1"/>
  <c r="H33" i="10"/>
  <c r="K33" i="10" s="1"/>
  <c r="L33" i="10" s="1"/>
  <c r="H91" i="11"/>
  <c r="H33" i="11"/>
  <c r="K33" i="11" s="1"/>
  <c r="L33" i="11" s="1"/>
  <c r="H85" i="11"/>
  <c r="K85" i="11" s="1"/>
  <c r="L85" i="11" s="1"/>
  <c r="H100" i="11"/>
  <c r="K100" i="11" s="1"/>
  <c r="L100" i="11" s="1"/>
  <c r="H64" i="12"/>
  <c r="H106" i="12"/>
  <c r="H124" i="12"/>
  <c r="H118" i="13"/>
  <c r="H67" i="13"/>
  <c r="K67" i="13" s="1"/>
  <c r="L67" i="13" s="1"/>
  <c r="H18" i="13"/>
  <c r="K18" i="13" s="1"/>
  <c r="L18" i="13" s="1"/>
  <c r="H33" i="13"/>
  <c r="K33" i="13" s="1"/>
  <c r="L33" i="13" s="1"/>
  <c r="H15" i="13"/>
  <c r="K15" i="13" s="1"/>
  <c r="L15" i="13" s="1"/>
  <c r="H64" i="13"/>
  <c r="H106" i="14"/>
  <c r="H127" i="14"/>
  <c r="K127" i="14" s="1"/>
  <c r="L127" i="14" s="1"/>
  <c r="H15" i="15"/>
  <c r="K15" i="15" s="1"/>
  <c r="L15" i="15" s="1"/>
  <c r="H12" i="15"/>
  <c r="K12" i="15" s="1"/>
  <c r="L12" i="15" s="1"/>
  <c r="H21" i="15"/>
  <c r="K21" i="15" s="1"/>
  <c r="L21" i="15" s="1"/>
  <c r="H97" i="15"/>
  <c r="H21" i="16"/>
  <c r="K21" i="16" s="1"/>
  <c r="L21" i="16" s="1"/>
  <c r="H27" i="16"/>
  <c r="K27" i="16" s="1"/>
  <c r="L27" i="16" s="1"/>
  <c r="H112" i="16"/>
  <c r="H106" i="16"/>
  <c r="H6" i="16"/>
  <c r="H49" i="16"/>
  <c r="K49" i="16" s="1"/>
  <c r="L49" i="16" s="1"/>
  <c r="H40" i="16"/>
  <c r="H21" i="17"/>
  <c r="K21" i="17" s="1"/>
  <c r="L21" i="17" s="1"/>
  <c r="H97" i="17"/>
  <c r="H133" i="17"/>
  <c r="H21" i="18"/>
  <c r="K21" i="18" s="1"/>
  <c r="L21" i="18" s="1"/>
  <c r="H97" i="18"/>
  <c r="H106" i="18"/>
  <c r="H46" i="19"/>
  <c r="K46" i="19" s="1"/>
  <c r="L46" i="19" s="1"/>
  <c r="H30" i="21"/>
  <c r="K30" i="21" s="1"/>
  <c r="L30" i="21" s="1"/>
  <c r="H18" i="21"/>
  <c r="K18" i="21" s="1"/>
  <c r="L18" i="21" s="1"/>
  <c r="H85" i="21"/>
  <c r="K85" i="21" s="1"/>
  <c r="L85" i="21" s="1"/>
  <c r="H49" i="23"/>
  <c r="K49" i="23" s="1"/>
  <c r="L49" i="23" s="1"/>
  <c r="H46" i="23"/>
  <c r="K46" i="23" s="1"/>
  <c r="L46" i="23" s="1"/>
  <c r="H46" i="25"/>
  <c r="K46" i="25" s="1"/>
  <c r="L46" i="25" s="1"/>
  <c r="H27" i="27"/>
  <c r="K27" i="27" s="1"/>
  <c r="L27" i="27" s="1"/>
  <c r="H33" i="29"/>
  <c r="K33" i="29" s="1"/>
  <c r="L33" i="29" s="1"/>
  <c r="H100" i="30"/>
  <c r="K100" i="30" s="1"/>
  <c r="L100" i="30" s="1"/>
  <c r="H33" i="31"/>
  <c r="K33" i="31" s="1"/>
  <c r="L33" i="31" s="1"/>
  <c r="H40" i="40"/>
  <c r="H40" i="12"/>
  <c r="H43" i="12"/>
  <c r="K43" i="12" s="1"/>
  <c r="L43" i="12" s="1"/>
  <c r="H46" i="14"/>
  <c r="K46" i="14" s="1"/>
  <c r="L46" i="14" s="1"/>
  <c r="H124" i="17"/>
  <c r="H24" i="18"/>
  <c r="K24" i="18" s="1"/>
  <c r="L24" i="18" s="1"/>
  <c r="H9" i="20"/>
  <c r="K9" i="20" s="1"/>
  <c r="L9" i="20" s="1"/>
  <c r="H112" i="22"/>
  <c r="H52" i="10"/>
  <c r="K52" i="10" s="1"/>
  <c r="L52" i="10" s="1"/>
  <c r="H73" i="11"/>
  <c r="H24" i="13"/>
  <c r="K24" i="13" s="1"/>
  <c r="L24" i="13" s="1"/>
  <c r="H67" i="15"/>
  <c r="K67" i="15" s="1"/>
  <c r="L67" i="15" s="1"/>
  <c r="H118" i="18"/>
  <c r="H6" i="21"/>
  <c r="H118" i="29"/>
  <c r="H40" i="9"/>
  <c r="H6" i="9"/>
  <c r="H30" i="9"/>
  <c r="K30" i="9" s="1"/>
  <c r="L30" i="9" s="1"/>
  <c r="H112" i="9"/>
  <c r="H127" i="9"/>
  <c r="K127" i="9" s="1"/>
  <c r="L127" i="9" s="1"/>
  <c r="H64" i="10"/>
  <c r="H100" i="10"/>
  <c r="K100" i="10" s="1"/>
  <c r="L100" i="10" s="1"/>
  <c r="H46" i="10"/>
  <c r="K46" i="10" s="1"/>
  <c r="L46" i="10" s="1"/>
  <c r="H97" i="11"/>
  <c r="H127" i="11"/>
  <c r="K127" i="11" s="1"/>
  <c r="L127" i="11" s="1"/>
  <c r="H6" i="11"/>
  <c r="H91" i="12"/>
  <c r="H18" i="12"/>
  <c r="K18" i="12" s="1"/>
  <c r="L18" i="12" s="1"/>
  <c r="H85" i="12"/>
  <c r="K85" i="12" s="1"/>
  <c r="L85" i="12" s="1"/>
  <c r="H127" i="12"/>
  <c r="K127" i="12" s="1"/>
  <c r="L127" i="12" s="1"/>
  <c r="H76" i="13"/>
  <c r="K76" i="13" s="1"/>
  <c r="L76" i="13" s="1"/>
  <c r="H85" i="13"/>
  <c r="K85" i="13" s="1"/>
  <c r="L85" i="13" s="1"/>
  <c r="H46" i="13"/>
  <c r="K46" i="13" s="1"/>
  <c r="L46" i="13" s="1"/>
  <c r="H49" i="13"/>
  <c r="K49" i="13" s="1"/>
  <c r="L49" i="13" s="1"/>
  <c r="H40" i="14"/>
  <c r="H43" i="14"/>
  <c r="K43" i="14" s="1"/>
  <c r="L43" i="14" s="1"/>
  <c r="H76" i="14"/>
  <c r="K76" i="14" s="1"/>
  <c r="L76" i="14" s="1"/>
  <c r="H112" i="14"/>
  <c r="H6" i="15"/>
  <c r="H100" i="15"/>
  <c r="K100" i="15" s="1"/>
  <c r="L100" i="15" s="1"/>
  <c r="H30" i="15"/>
  <c r="K30" i="15" s="1"/>
  <c r="L30" i="15" s="1"/>
  <c r="H33" i="16"/>
  <c r="K33" i="16" s="1"/>
  <c r="L33" i="16" s="1"/>
  <c r="H133" i="16"/>
  <c r="H127" i="16"/>
  <c r="K127" i="16" s="1"/>
  <c r="L127" i="16" s="1"/>
  <c r="H18" i="17"/>
  <c r="K18" i="17" s="1"/>
  <c r="L18" i="17" s="1"/>
  <c r="H49" i="17"/>
  <c r="K49" i="17" s="1"/>
  <c r="L49" i="17" s="1"/>
  <c r="H9" i="17"/>
  <c r="K9" i="17" s="1"/>
  <c r="L9" i="17" s="1"/>
  <c r="H82" i="17"/>
  <c r="H67" i="20"/>
  <c r="K67" i="20" s="1"/>
  <c r="L67" i="20" s="1"/>
  <c r="H49" i="21"/>
  <c r="K49" i="21" s="1"/>
  <c r="L49" i="21" s="1"/>
  <c r="H27" i="21"/>
  <c r="K27" i="21" s="1"/>
  <c r="L27" i="21" s="1"/>
  <c r="H76" i="22"/>
  <c r="K76" i="22" s="1"/>
  <c r="L76" i="22" s="1"/>
  <c r="H64" i="23"/>
  <c r="H73" i="24"/>
  <c r="H15" i="24"/>
  <c r="K15" i="24" s="1"/>
  <c r="L15" i="24" s="1"/>
  <c r="H82" i="25"/>
  <c r="H6" i="25"/>
  <c r="H6" i="27"/>
  <c r="H9" i="27"/>
  <c r="K9" i="27" s="1"/>
  <c r="L9" i="27" s="1"/>
  <c r="H46" i="29"/>
  <c r="K46" i="29" s="1"/>
  <c r="L46" i="29" s="1"/>
  <c r="H67" i="40"/>
  <c r="K67" i="40" s="1"/>
  <c r="L67" i="40" s="1"/>
  <c r="H9" i="52"/>
  <c r="K9" i="52" s="1"/>
  <c r="L9" i="52" s="1"/>
  <c r="H76" i="9"/>
  <c r="K76" i="9" s="1"/>
  <c r="L76" i="9" s="1"/>
  <c r="H43" i="9"/>
  <c r="K43" i="9" s="1"/>
  <c r="L43" i="9" s="1"/>
  <c r="H9" i="10"/>
  <c r="K9" i="10" s="1"/>
  <c r="L9" i="10" s="1"/>
  <c r="H82" i="12"/>
  <c r="H76" i="15"/>
  <c r="K76" i="15" s="1"/>
  <c r="L76" i="15" s="1"/>
  <c r="H127" i="15"/>
  <c r="K127" i="15" s="1"/>
  <c r="L127" i="15" s="1"/>
  <c r="H73" i="17"/>
  <c r="H124" i="20"/>
  <c r="H40" i="23"/>
  <c r="H106" i="10"/>
  <c r="H76" i="11"/>
  <c r="K76" i="11" s="1"/>
  <c r="L76" i="11" s="1"/>
  <c r="H49" i="11"/>
  <c r="K49" i="11" s="1"/>
  <c r="L49" i="11" s="1"/>
  <c r="H33" i="15"/>
  <c r="K33" i="15" s="1"/>
  <c r="L33" i="15" s="1"/>
  <c r="H12" i="17"/>
  <c r="K12" i="17" s="1"/>
  <c r="L12" i="17" s="1"/>
  <c r="H52" i="22"/>
  <c r="K52" i="22" s="1"/>
  <c r="L52" i="22" s="1"/>
  <c r="H106" i="25"/>
  <c r="H106" i="33"/>
  <c r="H100" i="9"/>
  <c r="K100" i="9" s="1"/>
  <c r="L100" i="9" s="1"/>
  <c r="H124" i="9"/>
  <c r="H9" i="9"/>
  <c r="K9" i="9" s="1"/>
  <c r="L9" i="9" s="1"/>
  <c r="H133" i="9"/>
  <c r="H6" i="10"/>
  <c r="H91" i="10"/>
  <c r="H124" i="10"/>
  <c r="H9" i="11"/>
  <c r="K9" i="11" s="1"/>
  <c r="L9" i="11" s="1"/>
  <c r="H112" i="11"/>
  <c r="H24" i="11"/>
  <c r="K24" i="11" s="1"/>
  <c r="L24" i="11" s="1"/>
  <c r="H124" i="11"/>
  <c r="H30" i="12"/>
  <c r="K30" i="12" s="1"/>
  <c r="L30" i="12" s="1"/>
  <c r="H21" i="12"/>
  <c r="K21" i="12" s="1"/>
  <c r="L21" i="12" s="1"/>
  <c r="H97" i="12"/>
  <c r="H27" i="12"/>
  <c r="K27" i="12" s="1"/>
  <c r="L27" i="12" s="1"/>
  <c r="H52" i="12"/>
  <c r="K52" i="12" s="1"/>
  <c r="L52" i="12" s="1"/>
  <c r="H112" i="12"/>
  <c r="H91" i="13"/>
  <c r="H27" i="13"/>
  <c r="K27" i="13" s="1"/>
  <c r="L27" i="13" s="1"/>
  <c r="H106" i="13"/>
  <c r="H82" i="13"/>
  <c r="H12" i="13"/>
  <c r="K12" i="13" s="1"/>
  <c r="L12" i="13" s="1"/>
  <c r="H24" i="14"/>
  <c r="K24" i="14" s="1"/>
  <c r="L24" i="14" s="1"/>
  <c r="H49" i="14"/>
  <c r="K49" i="14" s="1"/>
  <c r="L49" i="14" s="1"/>
  <c r="H18" i="14"/>
  <c r="K18" i="14" s="1"/>
  <c r="L18" i="14" s="1"/>
  <c r="H6" i="14"/>
  <c r="H15" i="14"/>
  <c r="K15" i="14" s="1"/>
  <c r="L15" i="14" s="1"/>
  <c r="H82" i="15"/>
  <c r="H40" i="15"/>
  <c r="H18" i="15"/>
  <c r="K18" i="15" s="1"/>
  <c r="L18" i="15" s="1"/>
  <c r="H85" i="15"/>
  <c r="K85" i="15" s="1"/>
  <c r="L85" i="15" s="1"/>
  <c r="H46" i="16"/>
  <c r="K46" i="16" s="1"/>
  <c r="L46" i="16" s="1"/>
  <c r="H43" i="16"/>
  <c r="K43" i="16" s="1"/>
  <c r="L43" i="16" s="1"/>
  <c r="H64" i="16"/>
  <c r="H12" i="16"/>
  <c r="K12" i="16" s="1"/>
  <c r="L12" i="16" s="1"/>
  <c r="H64" i="17"/>
  <c r="H40" i="17"/>
  <c r="H27" i="17"/>
  <c r="K27" i="17" s="1"/>
  <c r="L27" i="17" s="1"/>
  <c r="H106" i="17"/>
  <c r="H127" i="17"/>
  <c r="K127" i="17" s="1"/>
  <c r="L127" i="17" s="1"/>
  <c r="H100" i="17"/>
  <c r="K100" i="17" s="1"/>
  <c r="L100" i="17" s="1"/>
  <c r="H40" i="18"/>
  <c r="H43" i="18"/>
  <c r="K43" i="18" s="1"/>
  <c r="L43" i="18" s="1"/>
  <c r="H118" i="19"/>
  <c r="H82" i="19"/>
  <c r="H73" i="22"/>
  <c r="H133" i="25"/>
  <c r="H97" i="26"/>
  <c r="H30" i="27"/>
  <c r="K30" i="27" s="1"/>
  <c r="L30" i="27" s="1"/>
  <c r="H64" i="30"/>
  <c r="H85" i="32"/>
  <c r="K85" i="32" s="1"/>
  <c r="L85" i="32" s="1"/>
  <c r="H127" i="34"/>
  <c r="K127" i="34" s="1"/>
  <c r="L127" i="34" s="1"/>
  <c r="H118" i="40"/>
  <c r="H33" i="55"/>
  <c r="K33" i="55" s="1"/>
  <c r="L33" i="55" s="1"/>
  <c r="H67" i="9"/>
  <c r="K67" i="9" s="1"/>
  <c r="L67" i="9" s="1"/>
  <c r="H18" i="9"/>
  <c r="K18" i="9" s="1"/>
  <c r="L18" i="9" s="1"/>
  <c r="H127" i="10"/>
  <c r="K127" i="10" s="1"/>
  <c r="L127" i="10" s="1"/>
  <c r="H118" i="14"/>
  <c r="H33" i="14"/>
  <c r="K33" i="14" s="1"/>
  <c r="L33" i="14" s="1"/>
  <c r="H73" i="15"/>
  <c r="H27" i="15"/>
  <c r="K27" i="15" s="1"/>
  <c r="L27" i="15" s="1"/>
  <c r="H124" i="15"/>
  <c r="H46" i="17"/>
  <c r="K46" i="17" s="1"/>
  <c r="L46" i="17" s="1"/>
  <c r="H27" i="18"/>
  <c r="K27" i="18" s="1"/>
  <c r="L27" i="18" s="1"/>
  <c r="H24" i="19"/>
  <c r="K24" i="19" s="1"/>
  <c r="L24" i="19" s="1"/>
  <c r="H49" i="26"/>
  <c r="K49" i="26" s="1"/>
  <c r="L49" i="26" s="1"/>
  <c r="H21" i="29"/>
  <c r="K21" i="29" s="1"/>
  <c r="L21" i="29" s="1"/>
  <c r="H46" i="9"/>
  <c r="K46" i="9" s="1"/>
  <c r="L46" i="9" s="1"/>
  <c r="H21" i="9"/>
  <c r="K21" i="9" s="1"/>
  <c r="L21" i="9" s="1"/>
  <c r="H49" i="10"/>
  <c r="K49" i="10" s="1"/>
  <c r="L49" i="10" s="1"/>
  <c r="H27" i="11"/>
  <c r="K27" i="11" s="1"/>
  <c r="L27" i="11" s="1"/>
  <c r="H106" i="15"/>
  <c r="H67" i="16"/>
  <c r="K67" i="16" s="1"/>
  <c r="L67" i="16" s="1"/>
  <c r="H124" i="16"/>
  <c r="H67" i="17"/>
  <c r="K67" i="17" s="1"/>
  <c r="L67" i="17" s="1"/>
  <c r="H67" i="18"/>
  <c r="K67" i="18" s="1"/>
  <c r="L67" i="18" s="1"/>
  <c r="H40" i="21"/>
  <c r="H73" i="25"/>
  <c r="H27" i="30"/>
  <c r="K27" i="30" s="1"/>
  <c r="L27" i="30" s="1"/>
  <c r="H73" i="9"/>
  <c r="H64" i="9"/>
  <c r="H12" i="9"/>
  <c r="K12" i="9" s="1"/>
  <c r="L12" i="9" s="1"/>
  <c r="H106" i="9"/>
  <c r="H15" i="9"/>
  <c r="K15" i="9" s="1"/>
  <c r="L15" i="9" s="1"/>
  <c r="H21" i="10"/>
  <c r="K21" i="10" s="1"/>
  <c r="L21" i="10" s="1"/>
  <c r="H97" i="10"/>
  <c r="H133" i="10"/>
  <c r="H30" i="10"/>
  <c r="K30" i="10" s="1"/>
  <c r="L30" i="10" s="1"/>
  <c r="H40" i="11"/>
  <c r="H12" i="11"/>
  <c r="K12" i="11" s="1"/>
  <c r="L12" i="11" s="1"/>
  <c r="H106" i="11"/>
  <c r="H15" i="11"/>
  <c r="K15" i="11" s="1"/>
  <c r="L15" i="11" s="1"/>
  <c r="H43" i="11"/>
  <c r="K43" i="11" s="1"/>
  <c r="L43" i="11" s="1"/>
  <c r="H30" i="11"/>
  <c r="K30" i="11" s="1"/>
  <c r="L30" i="11" s="1"/>
  <c r="H49" i="12"/>
  <c r="K49" i="12" s="1"/>
  <c r="L49" i="12" s="1"/>
  <c r="H33" i="12"/>
  <c r="K33" i="12" s="1"/>
  <c r="L33" i="12" s="1"/>
  <c r="H76" i="12"/>
  <c r="K76" i="12" s="1"/>
  <c r="L76" i="12" s="1"/>
  <c r="H15" i="12"/>
  <c r="K15" i="12" s="1"/>
  <c r="L15" i="12" s="1"/>
  <c r="H21" i="13"/>
  <c r="K21" i="13" s="1"/>
  <c r="L21" i="13" s="1"/>
  <c r="H97" i="13"/>
  <c r="H112" i="13"/>
  <c r="H100" i="13"/>
  <c r="K100" i="13" s="1"/>
  <c r="L100" i="13" s="1"/>
  <c r="H30" i="14"/>
  <c r="K30" i="14" s="1"/>
  <c r="L30" i="14" s="1"/>
  <c r="H73" i="14"/>
  <c r="H82" i="14"/>
  <c r="H27" i="14"/>
  <c r="K27" i="14" s="1"/>
  <c r="L27" i="14" s="1"/>
  <c r="H100" i="14"/>
  <c r="K100" i="14" s="1"/>
  <c r="L100" i="14" s="1"/>
  <c r="H49" i="15"/>
  <c r="K49" i="15" s="1"/>
  <c r="L49" i="15" s="1"/>
  <c r="H64" i="15"/>
  <c r="H118" i="16"/>
  <c r="H15" i="16"/>
  <c r="K15" i="16" s="1"/>
  <c r="L15" i="16" s="1"/>
  <c r="H52" i="16"/>
  <c r="K52" i="16" s="1"/>
  <c r="L52" i="16" s="1"/>
  <c r="H6" i="17"/>
  <c r="H33" i="17"/>
  <c r="K33" i="17" s="1"/>
  <c r="L33" i="17" s="1"/>
  <c r="H82" i="18"/>
  <c r="H12" i="18"/>
  <c r="K12" i="18" s="1"/>
  <c r="L12" i="18" s="1"/>
  <c r="H18" i="18"/>
  <c r="K18" i="18" s="1"/>
  <c r="L18" i="18" s="1"/>
  <c r="H100" i="20"/>
  <c r="K100" i="20" s="1"/>
  <c r="L100" i="20" s="1"/>
  <c r="H127" i="21"/>
  <c r="K127" i="21" s="1"/>
  <c r="L127" i="21" s="1"/>
  <c r="H118" i="22"/>
  <c r="H9" i="25"/>
  <c r="K9" i="25" s="1"/>
  <c r="L9" i="25" s="1"/>
  <c r="H76" i="27"/>
  <c r="K76" i="27" s="1"/>
  <c r="L76" i="27" s="1"/>
  <c r="H124" i="29"/>
  <c r="H112" i="32"/>
  <c r="H6" i="18"/>
  <c r="H85" i="18"/>
  <c r="K85" i="18" s="1"/>
  <c r="L85" i="18" s="1"/>
  <c r="H127" i="18"/>
  <c r="K127" i="18" s="1"/>
  <c r="L127" i="18" s="1"/>
  <c r="H52" i="19"/>
  <c r="K52" i="19" s="1"/>
  <c r="L52" i="19" s="1"/>
  <c r="H91" i="19"/>
  <c r="H52" i="20"/>
  <c r="K52" i="20" s="1"/>
  <c r="L52" i="20" s="1"/>
  <c r="H27" i="20"/>
  <c r="K27" i="20" s="1"/>
  <c r="L27" i="20" s="1"/>
  <c r="H30" i="20"/>
  <c r="K30" i="20" s="1"/>
  <c r="L30" i="20" s="1"/>
  <c r="H33" i="20"/>
  <c r="K33" i="20" s="1"/>
  <c r="L33" i="20" s="1"/>
  <c r="H15" i="20"/>
  <c r="K15" i="20" s="1"/>
  <c r="L15" i="20" s="1"/>
  <c r="H64" i="21"/>
  <c r="H33" i="21"/>
  <c r="K33" i="21" s="1"/>
  <c r="L33" i="21" s="1"/>
  <c r="H9" i="22"/>
  <c r="K9" i="22" s="1"/>
  <c r="L9" i="22" s="1"/>
  <c r="H124" i="23"/>
  <c r="H73" i="23"/>
  <c r="H6" i="23"/>
  <c r="H52" i="23"/>
  <c r="K52" i="23" s="1"/>
  <c r="L52" i="23" s="1"/>
  <c r="H12" i="23"/>
  <c r="K12" i="23" s="1"/>
  <c r="L12" i="23" s="1"/>
  <c r="H112" i="23"/>
  <c r="H127" i="23"/>
  <c r="K127" i="23" s="1"/>
  <c r="L127" i="23" s="1"/>
  <c r="H118" i="24"/>
  <c r="H67" i="24"/>
  <c r="K67" i="24" s="1"/>
  <c r="L67" i="24" s="1"/>
  <c r="H85" i="24"/>
  <c r="K85" i="24" s="1"/>
  <c r="L85" i="24" s="1"/>
  <c r="H100" i="25"/>
  <c r="K100" i="25" s="1"/>
  <c r="L100" i="25" s="1"/>
  <c r="H118" i="25"/>
  <c r="H67" i="25"/>
  <c r="K67" i="25" s="1"/>
  <c r="L67" i="25" s="1"/>
  <c r="H52" i="25"/>
  <c r="K52" i="25" s="1"/>
  <c r="L52" i="25" s="1"/>
  <c r="H40" i="26"/>
  <c r="H6" i="26"/>
  <c r="H9" i="26"/>
  <c r="K9" i="26" s="1"/>
  <c r="L9" i="26" s="1"/>
  <c r="H106" i="26"/>
  <c r="H52" i="27"/>
  <c r="K52" i="27" s="1"/>
  <c r="L52" i="27" s="1"/>
  <c r="H85" i="27"/>
  <c r="K85" i="27" s="1"/>
  <c r="L85" i="27" s="1"/>
  <c r="H91" i="28"/>
  <c r="H106" i="28"/>
  <c r="H82" i="28"/>
  <c r="H30" i="28"/>
  <c r="K30" i="28" s="1"/>
  <c r="L30" i="28" s="1"/>
  <c r="H9" i="29"/>
  <c r="K9" i="29" s="1"/>
  <c r="L9" i="29" s="1"/>
  <c r="H127" i="30"/>
  <c r="K127" i="30" s="1"/>
  <c r="L127" i="30" s="1"/>
  <c r="H15" i="31"/>
  <c r="K15" i="31" s="1"/>
  <c r="L15" i="31" s="1"/>
  <c r="H112" i="31"/>
  <c r="H118" i="32"/>
  <c r="H97" i="33"/>
  <c r="H49" i="33"/>
  <c r="K49" i="33" s="1"/>
  <c r="L49" i="33" s="1"/>
  <c r="H21" i="34"/>
  <c r="K21" i="34" s="1"/>
  <c r="L21" i="34" s="1"/>
  <c r="H24" i="34"/>
  <c r="K24" i="34" s="1"/>
  <c r="L24" i="34" s="1"/>
  <c r="H64" i="36"/>
  <c r="H52" i="37"/>
  <c r="K52" i="37" s="1"/>
  <c r="L52" i="37" s="1"/>
  <c r="H127" i="41"/>
  <c r="K127" i="41" s="1"/>
  <c r="L127" i="41" s="1"/>
  <c r="H124" i="44"/>
  <c r="H112" i="18"/>
  <c r="H21" i="19"/>
  <c r="K21" i="19" s="1"/>
  <c r="L21" i="19" s="1"/>
  <c r="H97" i="19"/>
  <c r="H133" i="19"/>
  <c r="H106" i="19"/>
  <c r="H85" i="19"/>
  <c r="K85" i="19" s="1"/>
  <c r="L85" i="19" s="1"/>
  <c r="H91" i="20"/>
  <c r="H24" i="20"/>
  <c r="K24" i="20" s="1"/>
  <c r="L24" i="20" s="1"/>
  <c r="H46" i="20"/>
  <c r="K46" i="20" s="1"/>
  <c r="L46" i="20" s="1"/>
  <c r="H73" i="21"/>
  <c r="H46" i="21"/>
  <c r="K46" i="21" s="1"/>
  <c r="L46" i="21" s="1"/>
  <c r="H52" i="21"/>
  <c r="K52" i="21" s="1"/>
  <c r="L52" i="21" s="1"/>
  <c r="H15" i="21"/>
  <c r="K15" i="21" s="1"/>
  <c r="L15" i="21" s="1"/>
  <c r="H91" i="22"/>
  <c r="H106" i="22"/>
  <c r="H127" i="22"/>
  <c r="K127" i="22" s="1"/>
  <c r="L127" i="22" s="1"/>
  <c r="H43" i="22"/>
  <c r="K43" i="22" s="1"/>
  <c r="L43" i="22" s="1"/>
  <c r="H12" i="22"/>
  <c r="K12" i="22" s="1"/>
  <c r="L12" i="22" s="1"/>
  <c r="H118" i="23"/>
  <c r="H67" i="23"/>
  <c r="K67" i="23" s="1"/>
  <c r="L67" i="23" s="1"/>
  <c r="H82" i="23"/>
  <c r="H9" i="23"/>
  <c r="K9" i="23" s="1"/>
  <c r="L9" i="23" s="1"/>
  <c r="H43" i="24"/>
  <c r="K43" i="24" s="1"/>
  <c r="L43" i="24" s="1"/>
  <c r="H12" i="24"/>
  <c r="K12" i="24" s="1"/>
  <c r="L12" i="24" s="1"/>
  <c r="H49" i="24"/>
  <c r="K49" i="24" s="1"/>
  <c r="L49" i="24" s="1"/>
  <c r="H76" i="25"/>
  <c r="K76" i="25" s="1"/>
  <c r="L76" i="25" s="1"/>
  <c r="H85" i="25"/>
  <c r="K85" i="25" s="1"/>
  <c r="L85" i="25" s="1"/>
  <c r="H64" i="26"/>
  <c r="H18" i="26"/>
  <c r="K18" i="26" s="1"/>
  <c r="L18" i="26" s="1"/>
  <c r="H12" i="26"/>
  <c r="K12" i="26" s="1"/>
  <c r="L12" i="26" s="1"/>
  <c r="H112" i="26"/>
  <c r="H127" i="26"/>
  <c r="K127" i="26" s="1"/>
  <c r="L127" i="26" s="1"/>
  <c r="H73" i="27"/>
  <c r="H97" i="27"/>
  <c r="H112" i="27"/>
  <c r="H27" i="28"/>
  <c r="K27" i="28" s="1"/>
  <c r="L27" i="28" s="1"/>
  <c r="H100" i="28"/>
  <c r="K100" i="28" s="1"/>
  <c r="L100" i="28" s="1"/>
  <c r="H85" i="30"/>
  <c r="K85" i="30" s="1"/>
  <c r="L85" i="30" s="1"/>
  <c r="H6" i="31"/>
  <c r="H133" i="31"/>
  <c r="H30" i="32"/>
  <c r="K30" i="32" s="1"/>
  <c r="L30" i="32" s="1"/>
  <c r="H106" i="32"/>
  <c r="H24" i="32"/>
  <c r="K24" i="32" s="1"/>
  <c r="L24" i="32" s="1"/>
  <c r="H33" i="36"/>
  <c r="K33" i="36" s="1"/>
  <c r="L33" i="36" s="1"/>
  <c r="H82" i="37"/>
  <c r="H6" i="42"/>
  <c r="H64" i="41"/>
  <c r="H12" i="45"/>
  <c r="K12" i="45" s="1"/>
  <c r="L12" i="45" s="1"/>
  <c r="H15" i="18"/>
  <c r="K15" i="18" s="1"/>
  <c r="L15" i="18" s="1"/>
  <c r="H100" i="19"/>
  <c r="K100" i="19" s="1"/>
  <c r="L100" i="19" s="1"/>
  <c r="H76" i="19"/>
  <c r="K76" i="19" s="1"/>
  <c r="L76" i="19" s="1"/>
  <c r="H112" i="19"/>
  <c r="H82" i="20"/>
  <c r="H21" i="20"/>
  <c r="K21" i="20" s="1"/>
  <c r="L21" i="20" s="1"/>
  <c r="H97" i="20"/>
  <c r="H82" i="21"/>
  <c r="H124" i="21"/>
  <c r="H118" i="21"/>
  <c r="H67" i="21"/>
  <c r="K67" i="21" s="1"/>
  <c r="L67" i="21" s="1"/>
  <c r="H21" i="21"/>
  <c r="K21" i="21" s="1"/>
  <c r="L21" i="21" s="1"/>
  <c r="H18" i="22"/>
  <c r="K18" i="22" s="1"/>
  <c r="L18" i="22" s="1"/>
  <c r="H100" i="22"/>
  <c r="K100" i="22" s="1"/>
  <c r="L100" i="22" s="1"/>
  <c r="H124" i="22"/>
  <c r="H21" i="22"/>
  <c r="K21" i="22" s="1"/>
  <c r="L21" i="22" s="1"/>
  <c r="H97" i="22"/>
  <c r="H82" i="22"/>
  <c r="H85" i="23"/>
  <c r="K85" i="23" s="1"/>
  <c r="L85" i="23" s="1"/>
  <c r="H76" i="23"/>
  <c r="K76" i="23" s="1"/>
  <c r="L76" i="23" s="1"/>
  <c r="H15" i="23"/>
  <c r="K15" i="23" s="1"/>
  <c r="L15" i="23" s="1"/>
  <c r="H82" i="24"/>
  <c r="H91" i="24"/>
  <c r="H112" i="24"/>
  <c r="H52" i="24"/>
  <c r="K52" i="24" s="1"/>
  <c r="L52" i="24" s="1"/>
  <c r="H64" i="24"/>
  <c r="H76" i="24"/>
  <c r="K76" i="24" s="1"/>
  <c r="L76" i="24" s="1"/>
  <c r="H24" i="25"/>
  <c r="K24" i="25" s="1"/>
  <c r="L24" i="25" s="1"/>
  <c r="H91" i="25"/>
  <c r="H64" i="25"/>
  <c r="H124" i="26"/>
  <c r="H73" i="26"/>
  <c r="H52" i="26"/>
  <c r="K52" i="26" s="1"/>
  <c r="L52" i="26" s="1"/>
  <c r="H27" i="26"/>
  <c r="K27" i="26" s="1"/>
  <c r="L27" i="26" s="1"/>
  <c r="H76" i="26"/>
  <c r="K76" i="26" s="1"/>
  <c r="L76" i="26" s="1"/>
  <c r="H118" i="27"/>
  <c r="H33" i="28"/>
  <c r="K33" i="28" s="1"/>
  <c r="L33" i="28" s="1"/>
  <c r="H127" i="28"/>
  <c r="K127" i="28" s="1"/>
  <c r="L127" i="28" s="1"/>
  <c r="H67" i="29"/>
  <c r="K67" i="29" s="1"/>
  <c r="L67" i="29" s="1"/>
  <c r="H106" i="29"/>
  <c r="H21" i="30"/>
  <c r="K21" i="30" s="1"/>
  <c r="L21" i="30" s="1"/>
  <c r="H112" i="30"/>
  <c r="H106" i="30"/>
  <c r="H43" i="31"/>
  <c r="K43" i="31" s="1"/>
  <c r="L43" i="31" s="1"/>
  <c r="H15" i="32"/>
  <c r="K15" i="32" s="1"/>
  <c r="L15" i="32" s="1"/>
  <c r="H43" i="33"/>
  <c r="K43" i="33" s="1"/>
  <c r="L43" i="33" s="1"/>
  <c r="H27" i="34"/>
  <c r="K27" i="34" s="1"/>
  <c r="L27" i="34" s="1"/>
  <c r="H40" i="35"/>
  <c r="H106" i="35"/>
  <c r="H67" i="37"/>
  <c r="K67" i="37" s="1"/>
  <c r="L67" i="37" s="1"/>
  <c r="H33" i="48"/>
  <c r="K33" i="48" s="1"/>
  <c r="L33" i="48" s="1"/>
  <c r="H85" i="58"/>
  <c r="K85" i="58" s="1"/>
  <c r="L85" i="58" s="1"/>
  <c r="H52" i="18"/>
  <c r="K52" i="18" s="1"/>
  <c r="L52" i="18" s="1"/>
  <c r="H40" i="19"/>
  <c r="H49" i="19"/>
  <c r="K49" i="19" s="1"/>
  <c r="L49" i="19" s="1"/>
  <c r="H18" i="19"/>
  <c r="K18" i="19" s="1"/>
  <c r="L18" i="19" s="1"/>
  <c r="H12" i="19"/>
  <c r="K12" i="19" s="1"/>
  <c r="L12" i="19" s="1"/>
  <c r="H9" i="19"/>
  <c r="K9" i="19" s="1"/>
  <c r="L9" i="19" s="1"/>
  <c r="H127" i="19"/>
  <c r="K127" i="19" s="1"/>
  <c r="L127" i="19" s="1"/>
  <c r="H64" i="20"/>
  <c r="H133" i="20"/>
  <c r="H106" i="20"/>
  <c r="H85" i="20"/>
  <c r="K85" i="20" s="1"/>
  <c r="L85" i="20" s="1"/>
  <c r="H100" i="21"/>
  <c r="K100" i="21" s="1"/>
  <c r="L100" i="21" s="1"/>
  <c r="H112" i="21"/>
  <c r="H27" i="22"/>
  <c r="K27" i="22" s="1"/>
  <c r="L27" i="22" s="1"/>
  <c r="H15" i="22"/>
  <c r="K15" i="22" s="1"/>
  <c r="L15" i="22" s="1"/>
  <c r="H43" i="23"/>
  <c r="K43" i="23" s="1"/>
  <c r="L43" i="23" s="1"/>
  <c r="H91" i="23"/>
  <c r="H30" i="23"/>
  <c r="K30" i="23" s="1"/>
  <c r="L30" i="23" s="1"/>
  <c r="H18" i="23"/>
  <c r="K18" i="23" s="1"/>
  <c r="L18" i="23" s="1"/>
  <c r="H21" i="24"/>
  <c r="K21" i="24" s="1"/>
  <c r="L21" i="24" s="1"/>
  <c r="H97" i="24"/>
  <c r="H133" i="24"/>
  <c r="H21" i="25"/>
  <c r="K21" i="25" s="1"/>
  <c r="L21" i="25" s="1"/>
  <c r="H97" i="25"/>
  <c r="H30" i="25"/>
  <c r="K30" i="25" s="1"/>
  <c r="L30" i="25" s="1"/>
  <c r="H18" i="25"/>
  <c r="K18" i="25" s="1"/>
  <c r="L18" i="25" s="1"/>
  <c r="H112" i="25"/>
  <c r="H127" i="25"/>
  <c r="K127" i="25" s="1"/>
  <c r="L127" i="25" s="1"/>
  <c r="H118" i="26"/>
  <c r="H67" i="26"/>
  <c r="K67" i="26" s="1"/>
  <c r="L67" i="26" s="1"/>
  <c r="H46" i="26"/>
  <c r="K46" i="26" s="1"/>
  <c r="L46" i="26" s="1"/>
  <c r="H82" i="26"/>
  <c r="H15" i="26"/>
  <c r="K15" i="26" s="1"/>
  <c r="L15" i="26" s="1"/>
  <c r="H24" i="27"/>
  <c r="K24" i="27" s="1"/>
  <c r="L24" i="27" s="1"/>
  <c r="H106" i="27"/>
  <c r="H127" i="27"/>
  <c r="K127" i="27" s="1"/>
  <c r="L127" i="27" s="1"/>
  <c r="H6" i="29"/>
  <c r="H9" i="30"/>
  <c r="K9" i="30" s="1"/>
  <c r="L9" i="30" s="1"/>
  <c r="H6" i="30"/>
  <c r="H73" i="31"/>
  <c r="H91" i="31"/>
  <c r="H64" i="32"/>
  <c r="H67" i="32"/>
  <c r="K67" i="32" s="1"/>
  <c r="L67" i="32" s="1"/>
  <c r="H85" i="33"/>
  <c r="K85" i="33" s="1"/>
  <c r="L85" i="33" s="1"/>
  <c r="H33" i="34"/>
  <c r="K33" i="34" s="1"/>
  <c r="L33" i="34" s="1"/>
  <c r="H73" i="36"/>
  <c r="H97" i="37"/>
  <c r="H52" i="39"/>
  <c r="K52" i="39" s="1"/>
  <c r="L52" i="39" s="1"/>
  <c r="H18" i="39"/>
  <c r="K18" i="39" s="1"/>
  <c r="L18" i="39" s="1"/>
  <c r="H100" i="46"/>
  <c r="K100" i="46" s="1"/>
  <c r="L100" i="46" s="1"/>
  <c r="H133" i="18"/>
  <c r="H27" i="19"/>
  <c r="K27" i="19" s="1"/>
  <c r="L27" i="19" s="1"/>
  <c r="H43" i="19"/>
  <c r="K43" i="19" s="1"/>
  <c r="L43" i="19" s="1"/>
  <c r="H49" i="20"/>
  <c r="K49" i="20" s="1"/>
  <c r="L49" i="20" s="1"/>
  <c r="H40" i="20"/>
  <c r="H12" i="20"/>
  <c r="K12" i="20" s="1"/>
  <c r="L12" i="20" s="1"/>
  <c r="H91" i="21"/>
  <c r="H133" i="21"/>
  <c r="H24" i="21"/>
  <c r="K24" i="21" s="1"/>
  <c r="L24" i="21" s="1"/>
  <c r="H40" i="22"/>
  <c r="H33" i="22"/>
  <c r="K33" i="22" s="1"/>
  <c r="L33" i="22" s="1"/>
  <c r="H49" i="22"/>
  <c r="K49" i="22" s="1"/>
  <c r="L49" i="22" s="1"/>
  <c r="H100" i="23"/>
  <c r="K100" i="23" s="1"/>
  <c r="L100" i="23" s="1"/>
  <c r="H21" i="23"/>
  <c r="K21" i="23" s="1"/>
  <c r="L21" i="23" s="1"/>
  <c r="H97" i="23"/>
  <c r="H133" i="23"/>
  <c r="H24" i="23"/>
  <c r="K24" i="23" s="1"/>
  <c r="L24" i="23" s="1"/>
  <c r="H27" i="23"/>
  <c r="K27" i="23" s="1"/>
  <c r="L27" i="23" s="1"/>
  <c r="H27" i="24"/>
  <c r="K27" i="24" s="1"/>
  <c r="L27" i="24" s="1"/>
  <c r="H24" i="24"/>
  <c r="K24" i="24" s="1"/>
  <c r="L24" i="24" s="1"/>
  <c r="H9" i="24"/>
  <c r="K9" i="24" s="1"/>
  <c r="L9" i="24" s="1"/>
  <c r="H124" i="24"/>
  <c r="H49" i="25"/>
  <c r="K49" i="25" s="1"/>
  <c r="L49" i="25" s="1"/>
  <c r="H27" i="25"/>
  <c r="K27" i="25" s="1"/>
  <c r="L27" i="25" s="1"/>
  <c r="H24" i="26"/>
  <c r="K24" i="26" s="1"/>
  <c r="L24" i="26" s="1"/>
  <c r="H100" i="26"/>
  <c r="K100" i="26" s="1"/>
  <c r="L100" i="26" s="1"/>
  <c r="H112" i="28"/>
  <c r="H97" i="29"/>
  <c r="H91" i="32"/>
  <c r="H127" i="32"/>
  <c r="K127" i="32" s="1"/>
  <c r="L127" i="32" s="1"/>
  <c r="H21" i="33"/>
  <c r="K21" i="33" s="1"/>
  <c r="L21" i="33" s="1"/>
  <c r="H97" i="34"/>
  <c r="H9" i="34"/>
  <c r="K9" i="34" s="1"/>
  <c r="L9" i="34" s="1"/>
  <c r="H52" i="36"/>
  <c r="K52" i="36" s="1"/>
  <c r="L52" i="36" s="1"/>
  <c r="H43" i="37"/>
  <c r="K43" i="37" s="1"/>
  <c r="L43" i="37" s="1"/>
  <c r="H67" i="46"/>
  <c r="K67" i="46" s="1"/>
  <c r="L67" i="46" s="1"/>
  <c r="H21" i="53"/>
  <c r="K21" i="53" s="1"/>
  <c r="L21" i="53" s="1"/>
  <c r="H82" i="63"/>
  <c r="H9" i="18"/>
  <c r="K9" i="18" s="1"/>
  <c r="L9" i="18" s="1"/>
  <c r="H33" i="18"/>
  <c r="K33" i="18" s="1"/>
  <c r="L33" i="18" s="1"/>
  <c r="H124" i="19"/>
  <c r="H73" i="19"/>
  <c r="H33" i="19"/>
  <c r="K33" i="19" s="1"/>
  <c r="L33" i="19" s="1"/>
  <c r="H15" i="19"/>
  <c r="K15" i="19" s="1"/>
  <c r="L15" i="19" s="1"/>
  <c r="H43" i="20"/>
  <c r="K43" i="20" s="1"/>
  <c r="L43" i="20" s="1"/>
  <c r="H6" i="20"/>
  <c r="H76" i="20"/>
  <c r="K76" i="20" s="1"/>
  <c r="L76" i="20" s="1"/>
  <c r="H112" i="20"/>
  <c r="H76" i="21"/>
  <c r="K76" i="21" s="1"/>
  <c r="L76" i="21" s="1"/>
  <c r="H97" i="21"/>
  <c r="H9" i="21"/>
  <c r="K9" i="21" s="1"/>
  <c r="L9" i="21" s="1"/>
  <c r="H106" i="21"/>
  <c r="H46" i="22"/>
  <c r="K46" i="22" s="1"/>
  <c r="L46" i="22" s="1"/>
  <c r="H64" i="22"/>
  <c r="H106" i="23"/>
  <c r="H33" i="23"/>
  <c r="K33" i="23" s="1"/>
  <c r="L33" i="23" s="1"/>
  <c r="H46" i="24"/>
  <c r="K46" i="24" s="1"/>
  <c r="L46" i="24" s="1"/>
  <c r="H30" i="24"/>
  <c r="K30" i="24" s="1"/>
  <c r="L30" i="24" s="1"/>
  <c r="H40" i="24"/>
  <c r="H18" i="24"/>
  <c r="K18" i="24" s="1"/>
  <c r="L18" i="24" s="1"/>
  <c r="H106" i="24"/>
  <c r="H127" i="24"/>
  <c r="K127" i="24" s="1"/>
  <c r="L127" i="24" s="1"/>
  <c r="H100" i="24"/>
  <c r="K100" i="24" s="1"/>
  <c r="L100" i="24" s="1"/>
  <c r="H43" i="25"/>
  <c r="K43" i="25" s="1"/>
  <c r="L43" i="25" s="1"/>
  <c r="H40" i="25"/>
  <c r="H124" i="25"/>
  <c r="H33" i="25"/>
  <c r="K33" i="25" s="1"/>
  <c r="L33" i="25" s="1"/>
  <c r="H15" i="25"/>
  <c r="K15" i="25" s="1"/>
  <c r="L15" i="25" s="1"/>
  <c r="H91" i="26"/>
  <c r="H30" i="26"/>
  <c r="K30" i="26" s="1"/>
  <c r="L30" i="26" s="1"/>
  <c r="H21" i="27"/>
  <c r="K21" i="27" s="1"/>
  <c r="L21" i="27" s="1"/>
  <c r="H12" i="28"/>
  <c r="K12" i="28" s="1"/>
  <c r="L12" i="28" s="1"/>
  <c r="H133" i="28"/>
  <c r="H82" i="29"/>
  <c r="H30" i="31"/>
  <c r="K30" i="31" s="1"/>
  <c r="L30" i="31" s="1"/>
  <c r="H52" i="31"/>
  <c r="K52" i="31" s="1"/>
  <c r="L52" i="31" s="1"/>
  <c r="H27" i="31"/>
  <c r="K27" i="31" s="1"/>
  <c r="L27" i="31" s="1"/>
  <c r="H9" i="32"/>
  <c r="K9" i="32" s="1"/>
  <c r="L9" i="32" s="1"/>
  <c r="H133" i="33"/>
  <c r="H15" i="35"/>
  <c r="K15" i="35" s="1"/>
  <c r="L15" i="35" s="1"/>
  <c r="H82" i="35"/>
  <c r="H30" i="37"/>
  <c r="K30" i="37" s="1"/>
  <c r="L30" i="37" s="1"/>
  <c r="H85" i="42"/>
  <c r="K85" i="42" s="1"/>
  <c r="L85" i="42" s="1"/>
  <c r="H15" i="42"/>
  <c r="K15" i="42" s="1"/>
  <c r="L15" i="42" s="1"/>
  <c r="H76" i="46"/>
  <c r="K76" i="46" s="1"/>
  <c r="L76" i="46" s="1"/>
  <c r="H97" i="46"/>
  <c r="H18" i="27"/>
  <c r="K18" i="27" s="1"/>
  <c r="L18" i="27" s="1"/>
  <c r="H49" i="27"/>
  <c r="K49" i="27" s="1"/>
  <c r="L49" i="27" s="1"/>
  <c r="H15" i="27"/>
  <c r="K15" i="27" s="1"/>
  <c r="L15" i="27" s="1"/>
  <c r="H46" i="28"/>
  <c r="K46" i="28" s="1"/>
  <c r="L46" i="28" s="1"/>
  <c r="H15" i="28"/>
  <c r="K15" i="28" s="1"/>
  <c r="L15" i="28" s="1"/>
  <c r="H24" i="28"/>
  <c r="K24" i="28" s="1"/>
  <c r="L24" i="28" s="1"/>
  <c r="H124" i="28"/>
  <c r="H91" i="29"/>
  <c r="H12" i="29"/>
  <c r="K12" i="29" s="1"/>
  <c r="L12" i="29" s="1"/>
  <c r="H127" i="29"/>
  <c r="K127" i="29" s="1"/>
  <c r="L127" i="29" s="1"/>
  <c r="H100" i="29"/>
  <c r="K100" i="29" s="1"/>
  <c r="L100" i="29" s="1"/>
  <c r="H76" i="29"/>
  <c r="K76" i="29" s="1"/>
  <c r="L76" i="29" s="1"/>
  <c r="H73" i="30"/>
  <c r="H82" i="30"/>
  <c r="H24" i="31"/>
  <c r="K24" i="31" s="1"/>
  <c r="L24" i="31" s="1"/>
  <c r="H124" i="31"/>
  <c r="H97" i="31"/>
  <c r="H46" i="31"/>
  <c r="K46" i="31" s="1"/>
  <c r="L46" i="31" s="1"/>
  <c r="H9" i="31"/>
  <c r="K9" i="31" s="1"/>
  <c r="L9" i="31" s="1"/>
  <c r="H6" i="32"/>
  <c r="H133" i="32"/>
  <c r="H49" i="32"/>
  <c r="K49" i="32" s="1"/>
  <c r="L49" i="32" s="1"/>
  <c r="H40" i="33"/>
  <c r="H6" i="33"/>
  <c r="H124" i="33"/>
  <c r="H112" i="33"/>
  <c r="H40" i="34"/>
  <c r="H100" i="34"/>
  <c r="K100" i="34" s="1"/>
  <c r="L100" i="34" s="1"/>
  <c r="H133" i="34"/>
  <c r="H106" i="34"/>
  <c r="H46" i="34"/>
  <c r="K46" i="34" s="1"/>
  <c r="L46" i="34" s="1"/>
  <c r="H15" i="34"/>
  <c r="K15" i="34" s="1"/>
  <c r="L15" i="34" s="1"/>
  <c r="H30" i="35"/>
  <c r="K30" i="35" s="1"/>
  <c r="L30" i="35" s="1"/>
  <c r="H73" i="35"/>
  <c r="H127" i="35"/>
  <c r="K127" i="35" s="1"/>
  <c r="L127" i="35" s="1"/>
  <c r="H100" i="35"/>
  <c r="K100" i="35" s="1"/>
  <c r="L100" i="35" s="1"/>
  <c r="H124" i="36"/>
  <c r="H118" i="36"/>
  <c r="H67" i="36"/>
  <c r="K67" i="36" s="1"/>
  <c r="L67" i="36" s="1"/>
  <c r="H46" i="36"/>
  <c r="K46" i="36" s="1"/>
  <c r="L46" i="36" s="1"/>
  <c r="H82" i="36"/>
  <c r="H27" i="36"/>
  <c r="K27" i="36" s="1"/>
  <c r="L27" i="36" s="1"/>
  <c r="H49" i="37"/>
  <c r="K49" i="37" s="1"/>
  <c r="L49" i="37" s="1"/>
  <c r="H76" i="37"/>
  <c r="K76" i="37" s="1"/>
  <c r="L76" i="37" s="1"/>
  <c r="H6" i="39"/>
  <c r="H18" i="41"/>
  <c r="K18" i="41" s="1"/>
  <c r="L18" i="41" s="1"/>
  <c r="H33" i="39"/>
  <c r="K33" i="39" s="1"/>
  <c r="L33" i="39" s="1"/>
  <c r="H30" i="42"/>
  <c r="K30" i="42" s="1"/>
  <c r="L30" i="42" s="1"/>
  <c r="H27" i="42"/>
  <c r="K27" i="42" s="1"/>
  <c r="L27" i="42" s="1"/>
  <c r="H6" i="44"/>
  <c r="H133" i="48"/>
  <c r="H33" i="47"/>
  <c r="K33" i="47" s="1"/>
  <c r="L33" i="47" s="1"/>
  <c r="H133" i="49"/>
  <c r="H49" i="55"/>
  <c r="K49" i="55" s="1"/>
  <c r="L49" i="55" s="1"/>
  <c r="H64" i="63"/>
  <c r="H52" i="32"/>
  <c r="K52" i="32" s="1"/>
  <c r="L52" i="32" s="1"/>
  <c r="H64" i="33"/>
  <c r="H18" i="33"/>
  <c r="K18" i="33" s="1"/>
  <c r="L18" i="33" s="1"/>
  <c r="H52" i="33"/>
  <c r="K52" i="33" s="1"/>
  <c r="L52" i="33" s="1"/>
  <c r="H12" i="33"/>
  <c r="K12" i="33" s="1"/>
  <c r="L12" i="33" s="1"/>
  <c r="H9" i="33"/>
  <c r="K9" i="33" s="1"/>
  <c r="L9" i="33" s="1"/>
  <c r="H127" i="33"/>
  <c r="K127" i="33" s="1"/>
  <c r="L127" i="33" s="1"/>
  <c r="H49" i="34"/>
  <c r="K49" i="34" s="1"/>
  <c r="L49" i="34" s="1"/>
  <c r="H82" i="34"/>
  <c r="H76" i="35"/>
  <c r="K76" i="35" s="1"/>
  <c r="L76" i="35" s="1"/>
  <c r="H118" i="35"/>
  <c r="H67" i="35"/>
  <c r="K67" i="35" s="1"/>
  <c r="L67" i="35" s="1"/>
  <c r="H18" i="35"/>
  <c r="K18" i="35" s="1"/>
  <c r="L18" i="35" s="1"/>
  <c r="H85" i="35"/>
  <c r="K85" i="35" s="1"/>
  <c r="L85" i="35" s="1"/>
  <c r="H6" i="36"/>
  <c r="H85" i="36"/>
  <c r="K85" i="36" s="1"/>
  <c r="L85" i="36" s="1"/>
  <c r="H24" i="39"/>
  <c r="K24" i="39" s="1"/>
  <c r="L24" i="39" s="1"/>
  <c r="H33" i="41"/>
  <c r="K33" i="41" s="1"/>
  <c r="L33" i="41" s="1"/>
  <c r="H127" i="45"/>
  <c r="K127" i="45" s="1"/>
  <c r="L127" i="45" s="1"/>
  <c r="H85" i="39"/>
  <c r="K85" i="39" s="1"/>
  <c r="L85" i="39" s="1"/>
  <c r="H52" i="44"/>
  <c r="K52" i="44" s="1"/>
  <c r="L52" i="44" s="1"/>
  <c r="H73" i="47"/>
  <c r="H21" i="46"/>
  <c r="K21" i="46" s="1"/>
  <c r="L21" i="46" s="1"/>
  <c r="H97" i="45"/>
  <c r="H24" i="52"/>
  <c r="K24" i="52" s="1"/>
  <c r="L24" i="52" s="1"/>
  <c r="H124" i="56"/>
  <c r="H124" i="62"/>
  <c r="H46" i="27"/>
  <c r="K46" i="27" s="1"/>
  <c r="L46" i="27" s="1"/>
  <c r="H43" i="27"/>
  <c r="K43" i="27" s="1"/>
  <c r="L43" i="27" s="1"/>
  <c r="H97" i="28"/>
  <c r="H43" i="28"/>
  <c r="K43" i="28" s="1"/>
  <c r="L43" i="28" s="1"/>
  <c r="H27" i="29"/>
  <c r="K27" i="29" s="1"/>
  <c r="L27" i="29" s="1"/>
  <c r="H15" i="29"/>
  <c r="K15" i="29" s="1"/>
  <c r="L15" i="29" s="1"/>
  <c r="H112" i="29"/>
  <c r="H33" i="30"/>
  <c r="K33" i="30" s="1"/>
  <c r="L33" i="30" s="1"/>
  <c r="H133" i="30"/>
  <c r="H40" i="30"/>
  <c r="H24" i="30"/>
  <c r="K24" i="30" s="1"/>
  <c r="L24" i="30" s="1"/>
  <c r="H124" i="30"/>
  <c r="H12" i="31"/>
  <c r="K12" i="31" s="1"/>
  <c r="L12" i="31" s="1"/>
  <c r="H118" i="31"/>
  <c r="H40" i="31"/>
  <c r="H127" i="31"/>
  <c r="K127" i="31" s="1"/>
  <c r="L127" i="31" s="1"/>
  <c r="H43" i="32"/>
  <c r="K43" i="32" s="1"/>
  <c r="L43" i="32" s="1"/>
  <c r="H21" i="32"/>
  <c r="K21" i="32" s="1"/>
  <c r="L21" i="32" s="1"/>
  <c r="H97" i="32"/>
  <c r="H18" i="32"/>
  <c r="K18" i="32" s="1"/>
  <c r="L18" i="32" s="1"/>
  <c r="H124" i="32"/>
  <c r="H73" i="33"/>
  <c r="H82" i="33"/>
  <c r="H27" i="33"/>
  <c r="K27" i="33" s="1"/>
  <c r="L27" i="33" s="1"/>
  <c r="H76" i="33"/>
  <c r="K76" i="33" s="1"/>
  <c r="L76" i="33" s="1"/>
  <c r="H73" i="34"/>
  <c r="H30" i="34"/>
  <c r="K30" i="34" s="1"/>
  <c r="L30" i="34" s="1"/>
  <c r="H124" i="34"/>
  <c r="H24" i="35"/>
  <c r="K24" i="35" s="1"/>
  <c r="L24" i="35" s="1"/>
  <c r="H43" i="36"/>
  <c r="K43" i="36" s="1"/>
  <c r="L43" i="36" s="1"/>
  <c r="H91" i="36"/>
  <c r="H133" i="36"/>
  <c r="H24" i="36"/>
  <c r="K24" i="36" s="1"/>
  <c r="L24" i="36" s="1"/>
  <c r="H97" i="42"/>
  <c r="H43" i="39"/>
  <c r="K43" i="39" s="1"/>
  <c r="L43" i="39" s="1"/>
  <c r="H21" i="51"/>
  <c r="K21" i="51" s="1"/>
  <c r="L21" i="51" s="1"/>
  <c r="H85" i="41"/>
  <c r="K85" i="41" s="1"/>
  <c r="L85" i="41" s="1"/>
  <c r="H40" i="49"/>
  <c r="H46" i="40"/>
  <c r="K46" i="40" s="1"/>
  <c r="L46" i="40" s="1"/>
  <c r="H106" i="39"/>
  <c r="H118" i="46"/>
  <c r="H82" i="49"/>
  <c r="H133" i="47"/>
  <c r="H106" i="47"/>
  <c r="H46" i="50"/>
  <c r="K46" i="50" s="1"/>
  <c r="L46" i="50" s="1"/>
  <c r="H124" i="50"/>
  <c r="H64" i="53"/>
  <c r="H30" i="59"/>
  <c r="K30" i="59" s="1"/>
  <c r="L30" i="59" s="1"/>
  <c r="H49" i="66"/>
  <c r="K49" i="66" s="1"/>
  <c r="L49" i="66" s="1"/>
  <c r="H67" i="27"/>
  <c r="K67" i="27" s="1"/>
  <c r="L67" i="27" s="1"/>
  <c r="H64" i="27"/>
  <c r="H33" i="27"/>
  <c r="K33" i="27" s="1"/>
  <c r="L33" i="27" s="1"/>
  <c r="H76" i="28"/>
  <c r="K76" i="28" s="1"/>
  <c r="L76" i="28" s="1"/>
  <c r="H52" i="28"/>
  <c r="K52" i="28" s="1"/>
  <c r="L52" i="28" s="1"/>
  <c r="H49" i="28"/>
  <c r="K49" i="28" s="1"/>
  <c r="L49" i="28" s="1"/>
  <c r="H40" i="29"/>
  <c r="H30" i="29"/>
  <c r="K30" i="29" s="1"/>
  <c r="L30" i="29" s="1"/>
  <c r="H43" i="29"/>
  <c r="K43" i="29" s="1"/>
  <c r="L43" i="29" s="1"/>
  <c r="H12" i="30"/>
  <c r="K12" i="30" s="1"/>
  <c r="L12" i="30" s="1"/>
  <c r="H46" i="30"/>
  <c r="K46" i="30" s="1"/>
  <c r="L46" i="30" s="1"/>
  <c r="H15" i="30"/>
  <c r="K15" i="30" s="1"/>
  <c r="L15" i="30" s="1"/>
  <c r="H67" i="30"/>
  <c r="K67" i="30" s="1"/>
  <c r="L67" i="30" s="1"/>
  <c r="H30" i="30"/>
  <c r="K30" i="30" s="1"/>
  <c r="L30" i="30" s="1"/>
  <c r="H82" i="31"/>
  <c r="H49" i="31"/>
  <c r="K49" i="31" s="1"/>
  <c r="L49" i="31" s="1"/>
  <c r="H106" i="31"/>
  <c r="H27" i="32"/>
  <c r="K27" i="32" s="1"/>
  <c r="L27" i="32" s="1"/>
  <c r="H82" i="32"/>
  <c r="H118" i="33"/>
  <c r="H67" i="33"/>
  <c r="K67" i="33" s="1"/>
  <c r="L67" i="33" s="1"/>
  <c r="H33" i="33"/>
  <c r="K33" i="33" s="1"/>
  <c r="L33" i="33" s="1"/>
  <c r="H100" i="33"/>
  <c r="K100" i="33" s="1"/>
  <c r="L100" i="33" s="1"/>
  <c r="H15" i="33"/>
  <c r="K15" i="33" s="1"/>
  <c r="L15" i="33" s="1"/>
  <c r="H118" i="34"/>
  <c r="H67" i="34"/>
  <c r="K67" i="34" s="1"/>
  <c r="L67" i="34" s="1"/>
  <c r="H12" i="34"/>
  <c r="K12" i="34" s="1"/>
  <c r="L12" i="34" s="1"/>
  <c r="H64" i="34"/>
  <c r="H85" i="34"/>
  <c r="K85" i="34" s="1"/>
  <c r="L85" i="34" s="1"/>
  <c r="H43" i="35"/>
  <c r="K43" i="35" s="1"/>
  <c r="L43" i="35" s="1"/>
  <c r="H124" i="35"/>
  <c r="H91" i="35"/>
  <c r="H27" i="35"/>
  <c r="K27" i="35" s="1"/>
  <c r="L27" i="35" s="1"/>
  <c r="H112" i="35"/>
  <c r="H49" i="35"/>
  <c r="K49" i="35" s="1"/>
  <c r="L49" i="35" s="1"/>
  <c r="H100" i="36"/>
  <c r="K100" i="36" s="1"/>
  <c r="L100" i="36" s="1"/>
  <c r="H76" i="36"/>
  <c r="K76" i="36" s="1"/>
  <c r="L76" i="36" s="1"/>
  <c r="H97" i="36"/>
  <c r="H106" i="36"/>
  <c r="H21" i="37"/>
  <c r="K21" i="37" s="1"/>
  <c r="L21" i="37" s="1"/>
  <c r="H9" i="44"/>
  <c r="K9" i="44" s="1"/>
  <c r="L9" i="44" s="1"/>
  <c r="H133" i="41"/>
  <c r="H49" i="43"/>
  <c r="K49" i="43" s="1"/>
  <c r="L49" i="43" s="1"/>
  <c r="H100" i="43"/>
  <c r="K100" i="43" s="1"/>
  <c r="L100" i="43" s="1"/>
  <c r="H15" i="54"/>
  <c r="K15" i="54" s="1"/>
  <c r="L15" i="54" s="1"/>
  <c r="H124" i="27"/>
  <c r="H82" i="27"/>
  <c r="H18" i="28"/>
  <c r="K18" i="28" s="1"/>
  <c r="L18" i="28" s="1"/>
  <c r="H85" i="28"/>
  <c r="K85" i="28" s="1"/>
  <c r="L85" i="28" s="1"/>
  <c r="H9" i="28"/>
  <c r="K9" i="28" s="1"/>
  <c r="L9" i="28" s="1"/>
  <c r="H73" i="28"/>
  <c r="H6" i="28"/>
  <c r="H64" i="29"/>
  <c r="H52" i="29"/>
  <c r="K52" i="29" s="1"/>
  <c r="L52" i="29" s="1"/>
  <c r="H49" i="29"/>
  <c r="K49" i="29" s="1"/>
  <c r="L49" i="29" s="1"/>
  <c r="H91" i="30"/>
  <c r="H118" i="30"/>
  <c r="H43" i="30"/>
  <c r="K43" i="30" s="1"/>
  <c r="L43" i="30" s="1"/>
  <c r="H18" i="31"/>
  <c r="K18" i="31" s="1"/>
  <c r="L18" i="31" s="1"/>
  <c r="H85" i="31"/>
  <c r="K85" i="31" s="1"/>
  <c r="L85" i="31" s="1"/>
  <c r="H100" i="32"/>
  <c r="K100" i="32" s="1"/>
  <c r="L100" i="32" s="1"/>
  <c r="H40" i="32"/>
  <c r="H46" i="32"/>
  <c r="K46" i="32" s="1"/>
  <c r="L46" i="32" s="1"/>
  <c r="H12" i="32"/>
  <c r="K12" i="32" s="1"/>
  <c r="L12" i="32" s="1"/>
  <c r="H46" i="33"/>
  <c r="K46" i="33" s="1"/>
  <c r="L46" i="33" s="1"/>
  <c r="H6" i="34"/>
  <c r="H21" i="35"/>
  <c r="K21" i="35" s="1"/>
  <c r="L21" i="35" s="1"/>
  <c r="H97" i="35"/>
  <c r="H33" i="35"/>
  <c r="K33" i="35" s="1"/>
  <c r="L33" i="35" s="1"/>
  <c r="H133" i="35"/>
  <c r="H6" i="35"/>
  <c r="H64" i="35"/>
  <c r="H30" i="36"/>
  <c r="K30" i="36" s="1"/>
  <c r="L30" i="36" s="1"/>
  <c r="H21" i="36"/>
  <c r="K21" i="36" s="1"/>
  <c r="L21" i="36" s="1"/>
  <c r="H118" i="37"/>
  <c r="H30" i="39"/>
  <c r="K30" i="39" s="1"/>
  <c r="L30" i="39" s="1"/>
  <c r="H73" i="42"/>
  <c r="H133" i="42"/>
  <c r="H9" i="41"/>
  <c r="K9" i="41" s="1"/>
  <c r="L9" i="41" s="1"/>
  <c r="H106" i="40"/>
  <c r="H127" i="40"/>
  <c r="K127" i="40" s="1"/>
  <c r="L127" i="40" s="1"/>
  <c r="H82" i="40"/>
  <c r="H106" i="44"/>
  <c r="H24" i="44"/>
  <c r="K24" i="44" s="1"/>
  <c r="L24" i="44" s="1"/>
  <c r="H67" i="47"/>
  <c r="K67" i="47" s="1"/>
  <c r="L67" i="47" s="1"/>
  <c r="H133" i="51"/>
  <c r="H118" i="43"/>
  <c r="H30" i="48"/>
  <c r="K30" i="48" s="1"/>
  <c r="L30" i="48" s="1"/>
  <c r="H85" i="57"/>
  <c r="K85" i="57" s="1"/>
  <c r="L85" i="57" s="1"/>
  <c r="H21" i="50"/>
  <c r="K21" i="50" s="1"/>
  <c r="L21" i="50" s="1"/>
  <c r="H18" i="56"/>
  <c r="K18" i="56" s="1"/>
  <c r="L18" i="56" s="1"/>
  <c r="H91" i="27"/>
  <c r="H12" i="27"/>
  <c r="K12" i="27" s="1"/>
  <c r="L12" i="27" s="1"/>
  <c r="H133" i="27"/>
  <c r="H100" i="27"/>
  <c r="K100" i="27" s="1"/>
  <c r="L100" i="27" s="1"/>
  <c r="H40" i="28"/>
  <c r="H118" i="28"/>
  <c r="H64" i="28"/>
  <c r="H73" i="29"/>
  <c r="H85" i="29"/>
  <c r="K85" i="29" s="1"/>
  <c r="L85" i="29" s="1"/>
  <c r="H133" i="29"/>
  <c r="H76" i="30"/>
  <c r="K76" i="30" s="1"/>
  <c r="L76" i="30" s="1"/>
  <c r="H97" i="30"/>
  <c r="H52" i="30"/>
  <c r="K52" i="30" s="1"/>
  <c r="L52" i="30" s="1"/>
  <c r="H49" i="30"/>
  <c r="K49" i="30" s="1"/>
  <c r="L49" i="30" s="1"/>
  <c r="H64" i="31"/>
  <c r="H21" i="31"/>
  <c r="K21" i="31" s="1"/>
  <c r="L21" i="31" s="1"/>
  <c r="H76" i="31"/>
  <c r="K76" i="31" s="1"/>
  <c r="L76" i="31" s="1"/>
  <c r="H67" i="31"/>
  <c r="K67" i="31" s="1"/>
  <c r="L67" i="31" s="1"/>
  <c r="H33" i="32"/>
  <c r="K33" i="32" s="1"/>
  <c r="L33" i="32" s="1"/>
  <c r="H76" i="32"/>
  <c r="K76" i="32" s="1"/>
  <c r="L76" i="32" s="1"/>
  <c r="H91" i="33"/>
  <c r="H24" i="33"/>
  <c r="K24" i="33" s="1"/>
  <c r="L24" i="33" s="1"/>
  <c r="H91" i="34"/>
  <c r="H76" i="34"/>
  <c r="K76" i="34" s="1"/>
  <c r="L76" i="34" s="1"/>
  <c r="H18" i="34"/>
  <c r="K18" i="34" s="1"/>
  <c r="L18" i="34" s="1"/>
  <c r="H112" i="34"/>
  <c r="H52" i="34"/>
  <c r="K52" i="34" s="1"/>
  <c r="L52" i="34" s="1"/>
  <c r="H43" i="34"/>
  <c r="K43" i="34" s="1"/>
  <c r="L43" i="34" s="1"/>
  <c r="H12" i="35"/>
  <c r="K12" i="35" s="1"/>
  <c r="L12" i="35" s="1"/>
  <c r="H46" i="35"/>
  <c r="K46" i="35" s="1"/>
  <c r="L46" i="35" s="1"/>
  <c r="H9" i="35"/>
  <c r="K9" i="35" s="1"/>
  <c r="L9" i="35" s="1"/>
  <c r="H52" i="35"/>
  <c r="K52" i="35" s="1"/>
  <c r="L52" i="35" s="1"/>
  <c r="H49" i="36"/>
  <c r="K49" i="36" s="1"/>
  <c r="L49" i="36" s="1"/>
  <c r="H40" i="36"/>
  <c r="H18" i="36"/>
  <c r="K18" i="36" s="1"/>
  <c r="L18" i="36" s="1"/>
  <c r="H12" i="36"/>
  <c r="K12" i="36" s="1"/>
  <c r="L12" i="36" s="1"/>
  <c r="H21" i="41"/>
  <c r="K21" i="41" s="1"/>
  <c r="L21" i="41" s="1"/>
  <c r="H12" i="40"/>
  <c r="K12" i="40" s="1"/>
  <c r="L12" i="40" s="1"/>
  <c r="H33" i="52"/>
  <c r="K33" i="52" s="1"/>
  <c r="L33" i="52" s="1"/>
  <c r="H6" i="41"/>
  <c r="H15" i="45"/>
  <c r="K15" i="45" s="1"/>
  <c r="L15" i="45" s="1"/>
  <c r="H27" i="49"/>
  <c r="K27" i="49" s="1"/>
  <c r="L27" i="49" s="1"/>
  <c r="H49" i="44"/>
  <c r="K49" i="44" s="1"/>
  <c r="L49" i="44" s="1"/>
  <c r="H97" i="47"/>
  <c r="H27" i="37"/>
  <c r="K27" i="37" s="1"/>
  <c r="L27" i="37" s="1"/>
  <c r="H64" i="37"/>
  <c r="H112" i="37"/>
  <c r="H124" i="39"/>
  <c r="H30" i="40"/>
  <c r="K30" i="40" s="1"/>
  <c r="L30" i="40" s="1"/>
  <c r="H91" i="42"/>
  <c r="H100" i="45"/>
  <c r="K100" i="45" s="1"/>
  <c r="L100" i="45" s="1"/>
  <c r="H33" i="42"/>
  <c r="K33" i="42" s="1"/>
  <c r="L33" i="42" s="1"/>
  <c r="H73" i="45"/>
  <c r="H124" i="43"/>
  <c r="H46" i="43"/>
  <c r="K46" i="43" s="1"/>
  <c r="L46" i="43" s="1"/>
  <c r="H127" i="44"/>
  <c r="K127" i="44" s="1"/>
  <c r="L127" i="44" s="1"/>
  <c r="H91" i="39"/>
  <c r="H106" i="41"/>
  <c r="H127" i="42"/>
  <c r="K127" i="42" s="1"/>
  <c r="L127" i="42" s="1"/>
  <c r="H40" i="41"/>
  <c r="H46" i="39"/>
  <c r="K46" i="39" s="1"/>
  <c r="L46" i="39" s="1"/>
  <c r="H82" i="42"/>
  <c r="H127" i="43"/>
  <c r="K127" i="43" s="1"/>
  <c r="L127" i="43" s="1"/>
  <c r="H112" i="42"/>
  <c r="H82" i="41"/>
  <c r="H15" i="39"/>
  <c r="K15" i="39" s="1"/>
  <c r="L15" i="39" s="1"/>
  <c r="H100" i="40"/>
  <c r="K100" i="40" s="1"/>
  <c r="L100" i="40" s="1"/>
  <c r="H49" i="41"/>
  <c r="K49" i="41" s="1"/>
  <c r="L49" i="41" s="1"/>
  <c r="H12" i="42"/>
  <c r="K12" i="42" s="1"/>
  <c r="L12" i="42" s="1"/>
  <c r="H21" i="43"/>
  <c r="K21" i="43" s="1"/>
  <c r="L21" i="43" s="1"/>
  <c r="H30" i="46"/>
  <c r="K30" i="46" s="1"/>
  <c r="L30" i="46" s="1"/>
  <c r="H64" i="45"/>
  <c r="H40" i="48"/>
  <c r="H18" i="49"/>
  <c r="K18" i="49" s="1"/>
  <c r="L18" i="49" s="1"/>
  <c r="H30" i="44"/>
  <c r="K30" i="44" s="1"/>
  <c r="L30" i="44" s="1"/>
  <c r="H46" i="48"/>
  <c r="K46" i="48" s="1"/>
  <c r="L46" i="48" s="1"/>
  <c r="H9" i="49"/>
  <c r="K9" i="49" s="1"/>
  <c r="L9" i="49" s="1"/>
  <c r="H46" i="47"/>
  <c r="K46" i="47" s="1"/>
  <c r="L46" i="47" s="1"/>
  <c r="H9" i="48"/>
  <c r="K9" i="48" s="1"/>
  <c r="L9" i="48" s="1"/>
  <c r="H118" i="51"/>
  <c r="H21" i="49"/>
  <c r="K21" i="49" s="1"/>
  <c r="L21" i="49" s="1"/>
  <c r="H76" i="53"/>
  <c r="K76" i="53" s="1"/>
  <c r="L76" i="53" s="1"/>
  <c r="H124" i="51"/>
  <c r="H64" i="55"/>
  <c r="H67" i="56"/>
  <c r="K67" i="56" s="1"/>
  <c r="L67" i="56" s="1"/>
  <c r="H12" i="59"/>
  <c r="K12" i="59" s="1"/>
  <c r="L12" i="59" s="1"/>
  <c r="H33" i="37"/>
  <c r="K33" i="37" s="1"/>
  <c r="L33" i="37" s="1"/>
  <c r="H91" i="37"/>
  <c r="H106" i="37"/>
  <c r="H127" i="37"/>
  <c r="K127" i="37" s="1"/>
  <c r="L127" i="37" s="1"/>
  <c r="H46" i="53"/>
  <c r="K46" i="53" s="1"/>
  <c r="L46" i="53" s="1"/>
  <c r="H64" i="39"/>
  <c r="H67" i="42"/>
  <c r="K67" i="42" s="1"/>
  <c r="L67" i="42" s="1"/>
  <c r="H106" i="43"/>
  <c r="H82" i="39"/>
  <c r="H118" i="42"/>
  <c r="H27" i="43"/>
  <c r="K27" i="43" s="1"/>
  <c r="L27" i="43" s="1"/>
  <c r="H73" i="40"/>
  <c r="H27" i="41"/>
  <c r="K27" i="41" s="1"/>
  <c r="L27" i="41" s="1"/>
  <c r="H112" i="41"/>
  <c r="H12" i="39"/>
  <c r="K12" i="39" s="1"/>
  <c r="L12" i="39" s="1"/>
  <c r="H18" i="42"/>
  <c r="K18" i="42" s="1"/>
  <c r="L18" i="42" s="1"/>
  <c r="H97" i="39"/>
  <c r="H15" i="41"/>
  <c r="K15" i="41" s="1"/>
  <c r="L15" i="41" s="1"/>
  <c r="H100" i="42"/>
  <c r="K100" i="42" s="1"/>
  <c r="L100" i="42" s="1"/>
  <c r="H15" i="44"/>
  <c r="K15" i="44" s="1"/>
  <c r="L15" i="44" s="1"/>
  <c r="H21" i="39"/>
  <c r="K21" i="39" s="1"/>
  <c r="L21" i="39" s="1"/>
  <c r="H15" i="40"/>
  <c r="K15" i="40" s="1"/>
  <c r="L15" i="40" s="1"/>
  <c r="H100" i="41"/>
  <c r="K100" i="41" s="1"/>
  <c r="L100" i="41" s="1"/>
  <c r="H49" i="42"/>
  <c r="K49" i="42" s="1"/>
  <c r="L49" i="42" s="1"/>
  <c r="H12" i="43"/>
  <c r="K12" i="43" s="1"/>
  <c r="L12" i="43" s="1"/>
  <c r="H6" i="40"/>
  <c r="H33" i="43"/>
  <c r="K33" i="43" s="1"/>
  <c r="L33" i="43" s="1"/>
  <c r="H124" i="46"/>
  <c r="H43" i="44"/>
  <c r="K43" i="44" s="1"/>
  <c r="L43" i="44" s="1"/>
  <c r="H85" i="53"/>
  <c r="K85" i="53" s="1"/>
  <c r="L85" i="53" s="1"/>
  <c r="H82" i="43"/>
  <c r="H91" i="47"/>
  <c r="H91" i="46"/>
  <c r="H15" i="49"/>
  <c r="K15" i="49" s="1"/>
  <c r="L15" i="49" s="1"/>
  <c r="H91" i="45"/>
  <c r="H127" i="48"/>
  <c r="K127" i="48" s="1"/>
  <c r="L127" i="48" s="1"/>
  <c r="H67" i="44"/>
  <c r="K67" i="44" s="1"/>
  <c r="L67" i="44" s="1"/>
  <c r="H85" i="51"/>
  <c r="K85" i="51" s="1"/>
  <c r="L85" i="51" s="1"/>
  <c r="H106" i="45"/>
  <c r="H82" i="46"/>
  <c r="H40" i="50"/>
  <c r="H9" i="51"/>
  <c r="K9" i="51" s="1"/>
  <c r="L9" i="51" s="1"/>
  <c r="H12" i="53"/>
  <c r="K12" i="53" s="1"/>
  <c r="L12" i="53" s="1"/>
  <c r="H118" i="56"/>
  <c r="H15" i="53"/>
  <c r="K15" i="53" s="1"/>
  <c r="L15" i="53" s="1"/>
  <c r="H124" i="55"/>
  <c r="H85" i="56"/>
  <c r="K85" i="56" s="1"/>
  <c r="L85" i="56" s="1"/>
  <c r="H15" i="56"/>
  <c r="K15" i="56" s="1"/>
  <c r="L15" i="56" s="1"/>
  <c r="H46" i="62"/>
  <c r="K46" i="62" s="1"/>
  <c r="L46" i="62" s="1"/>
  <c r="H85" i="37"/>
  <c r="K85" i="37" s="1"/>
  <c r="L85" i="37" s="1"/>
  <c r="H100" i="37"/>
  <c r="K100" i="37" s="1"/>
  <c r="L100" i="37" s="1"/>
  <c r="H124" i="37"/>
  <c r="H15" i="37"/>
  <c r="K15" i="37" s="1"/>
  <c r="L15" i="37" s="1"/>
  <c r="H76" i="41"/>
  <c r="K76" i="41" s="1"/>
  <c r="L76" i="41" s="1"/>
  <c r="H18" i="43"/>
  <c r="K18" i="43" s="1"/>
  <c r="L18" i="43" s="1"/>
  <c r="H24" i="40"/>
  <c r="K24" i="40" s="1"/>
  <c r="L24" i="40" s="1"/>
  <c r="H76" i="40"/>
  <c r="K76" i="40" s="1"/>
  <c r="L76" i="40" s="1"/>
  <c r="H67" i="41"/>
  <c r="K67" i="41" s="1"/>
  <c r="L67" i="41" s="1"/>
  <c r="H46" i="41"/>
  <c r="K46" i="41" s="1"/>
  <c r="L46" i="41" s="1"/>
  <c r="H9" i="42"/>
  <c r="K9" i="42" s="1"/>
  <c r="L9" i="42" s="1"/>
  <c r="H85" i="43"/>
  <c r="K85" i="43" s="1"/>
  <c r="L85" i="43" s="1"/>
  <c r="H40" i="39"/>
  <c r="H18" i="40"/>
  <c r="K18" i="40" s="1"/>
  <c r="L18" i="40" s="1"/>
  <c r="H85" i="40"/>
  <c r="K85" i="40" s="1"/>
  <c r="L85" i="40" s="1"/>
  <c r="H6" i="43"/>
  <c r="H21" i="45"/>
  <c r="K21" i="45" s="1"/>
  <c r="L21" i="45" s="1"/>
  <c r="H9" i="43"/>
  <c r="K9" i="43" s="1"/>
  <c r="L9" i="43" s="1"/>
  <c r="H27" i="39"/>
  <c r="K27" i="39" s="1"/>
  <c r="L27" i="39" s="1"/>
  <c r="H64" i="42"/>
  <c r="H64" i="43"/>
  <c r="H24" i="46"/>
  <c r="K24" i="46" s="1"/>
  <c r="L24" i="46" s="1"/>
  <c r="H43" i="40"/>
  <c r="K43" i="40" s="1"/>
  <c r="L43" i="40" s="1"/>
  <c r="H43" i="45"/>
  <c r="K43" i="45" s="1"/>
  <c r="L43" i="45" s="1"/>
  <c r="H21" i="48"/>
  <c r="K21" i="48" s="1"/>
  <c r="L21" i="48" s="1"/>
  <c r="H24" i="45"/>
  <c r="K24" i="45" s="1"/>
  <c r="L24" i="45" s="1"/>
  <c r="H124" i="45"/>
  <c r="H118" i="47"/>
  <c r="H67" i="48"/>
  <c r="K67" i="48" s="1"/>
  <c r="L67" i="48" s="1"/>
  <c r="H33" i="49"/>
  <c r="K33" i="49" s="1"/>
  <c r="L33" i="49" s="1"/>
  <c r="H33" i="45"/>
  <c r="K33" i="45" s="1"/>
  <c r="L33" i="45" s="1"/>
  <c r="H52" i="48"/>
  <c r="K52" i="48" s="1"/>
  <c r="L52" i="48" s="1"/>
  <c r="H91" i="43"/>
  <c r="H127" i="46"/>
  <c r="K127" i="46" s="1"/>
  <c r="L127" i="46" s="1"/>
  <c r="H43" i="51"/>
  <c r="K43" i="51" s="1"/>
  <c r="L43" i="51" s="1"/>
  <c r="H52" i="50"/>
  <c r="K52" i="50" s="1"/>
  <c r="L52" i="50" s="1"/>
  <c r="H97" i="51"/>
  <c r="H43" i="53"/>
  <c r="K43" i="53" s="1"/>
  <c r="L43" i="53" s="1"/>
  <c r="H106" i="61"/>
  <c r="H112" i="58"/>
  <c r="H118" i="68"/>
  <c r="H118" i="67"/>
  <c r="H112" i="36"/>
  <c r="H127" i="36"/>
  <c r="K127" i="36" s="1"/>
  <c r="L127" i="36" s="1"/>
  <c r="H133" i="37"/>
  <c r="H40" i="37"/>
  <c r="H18" i="37"/>
  <c r="K18" i="37" s="1"/>
  <c r="L18" i="37" s="1"/>
  <c r="H49" i="40"/>
  <c r="K49" i="40" s="1"/>
  <c r="L49" i="40" s="1"/>
  <c r="H64" i="40"/>
  <c r="H76" i="44"/>
  <c r="K76" i="44" s="1"/>
  <c r="L76" i="44" s="1"/>
  <c r="H49" i="46"/>
  <c r="K49" i="46" s="1"/>
  <c r="L49" i="46" s="1"/>
  <c r="H97" i="41"/>
  <c r="H118" i="39"/>
  <c r="H91" i="40"/>
  <c r="H106" i="42"/>
  <c r="H112" i="43"/>
  <c r="H112" i="39"/>
  <c r="H43" i="42"/>
  <c r="K43" i="42" s="1"/>
  <c r="L43" i="42" s="1"/>
  <c r="H52" i="45"/>
  <c r="K52" i="45" s="1"/>
  <c r="L52" i="45" s="1"/>
  <c r="H76" i="47"/>
  <c r="K76" i="47" s="1"/>
  <c r="L76" i="47" s="1"/>
  <c r="H43" i="41"/>
  <c r="K43" i="41" s="1"/>
  <c r="L43" i="41" s="1"/>
  <c r="H52" i="40"/>
  <c r="K52" i="40" s="1"/>
  <c r="L52" i="40" s="1"/>
  <c r="H76" i="42"/>
  <c r="K76" i="42" s="1"/>
  <c r="L76" i="42" s="1"/>
  <c r="H133" i="43"/>
  <c r="H30" i="45"/>
  <c r="K30" i="45" s="1"/>
  <c r="L30" i="45" s="1"/>
  <c r="H46" i="49"/>
  <c r="K46" i="49" s="1"/>
  <c r="L46" i="49" s="1"/>
  <c r="H112" i="51"/>
  <c r="H73" i="55"/>
  <c r="H64" i="44"/>
  <c r="H40" i="47"/>
  <c r="H18" i="48"/>
  <c r="K18" i="48" s="1"/>
  <c r="L18" i="48" s="1"/>
  <c r="H85" i="48"/>
  <c r="K85" i="48" s="1"/>
  <c r="L85" i="48" s="1"/>
  <c r="H40" i="46"/>
  <c r="H18" i="47"/>
  <c r="K18" i="47" s="1"/>
  <c r="L18" i="47" s="1"/>
  <c r="H85" i="47"/>
  <c r="K85" i="47" s="1"/>
  <c r="L85" i="47" s="1"/>
  <c r="H40" i="57"/>
  <c r="H112" i="49"/>
  <c r="H46" i="45"/>
  <c r="K46" i="45" s="1"/>
  <c r="L46" i="45" s="1"/>
  <c r="H97" i="43"/>
  <c r="H9" i="50"/>
  <c r="K9" i="50" s="1"/>
  <c r="L9" i="50" s="1"/>
  <c r="H49" i="47"/>
  <c r="K49" i="47" s="1"/>
  <c r="L49" i="47" s="1"/>
  <c r="H106" i="51"/>
  <c r="H52" i="51"/>
  <c r="K52" i="51" s="1"/>
  <c r="L52" i="51" s="1"/>
  <c r="H91" i="53"/>
  <c r="H6" i="54"/>
  <c r="H52" i="53"/>
  <c r="K52" i="53" s="1"/>
  <c r="L52" i="53" s="1"/>
  <c r="H43" i="52"/>
  <c r="K43" i="52" s="1"/>
  <c r="L43" i="52" s="1"/>
  <c r="H106" i="54"/>
  <c r="H82" i="60"/>
  <c r="H9" i="36"/>
  <c r="K9" i="36" s="1"/>
  <c r="L9" i="36" s="1"/>
  <c r="H9" i="37"/>
  <c r="K9" i="37" s="1"/>
  <c r="L9" i="37" s="1"/>
  <c r="H46" i="37"/>
  <c r="K46" i="37" s="1"/>
  <c r="L46" i="37" s="1"/>
  <c r="H49" i="39"/>
  <c r="K49" i="39" s="1"/>
  <c r="L49" i="39" s="1"/>
  <c r="H118" i="48"/>
  <c r="H12" i="41"/>
  <c r="K12" i="41" s="1"/>
  <c r="L12" i="41" s="1"/>
  <c r="H73" i="41"/>
  <c r="H6" i="45"/>
  <c r="H46" i="42"/>
  <c r="K46" i="42" s="1"/>
  <c r="L46" i="42" s="1"/>
  <c r="H97" i="40"/>
  <c r="H12" i="44"/>
  <c r="K12" i="44" s="1"/>
  <c r="L12" i="44" s="1"/>
  <c r="H27" i="40"/>
  <c r="K27" i="40" s="1"/>
  <c r="L27" i="40" s="1"/>
  <c r="H112" i="40"/>
  <c r="H30" i="43"/>
  <c r="K30" i="43" s="1"/>
  <c r="L30" i="43" s="1"/>
  <c r="H64" i="46"/>
  <c r="H76" i="39"/>
  <c r="K76" i="39" s="1"/>
  <c r="L76" i="39" s="1"/>
  <c r="H133" i="39"/>
  <c r="H52" i="42"/>
  <c r="K52" i="42" s="1"/>
  <c r="L52" i="42" s="1"/>
  <c r="H52" i="41"/>
  <c r="K52" i="41" s="1"/>
  <c r="L52" i="41" s="1"/>
  <c r="H21" i="40"/>
  <c r="K21" i="40" s="1"/>
  <c r="L21" i="40" s="1"/>
  <c r="H24" i="41"/>
  <c r="K24" i="41" s="1"/>
  <c r="L24" i="41" s="1"/>
  <c r="H124" i="41"/>
  <c r="H82" i="45"/>
  <c r="H82" i="44"/>
  <c r="H91" i="48"/>
  <c r="H6" i="52"/>
  <c r="H43" i="43"/>
  <c r="K43" i="43" s="1"/>
  <c r="L43" i="43" s="1"/>
  <c r="H15" i="51"/>
  <c r="K15" i="51" s="1"/>
  <c r="L15" i="51" s="1"/>
  <c r="H133" i="45"/>
  <c r="H73" i="51"/>
  <c r="H18" i="53"/>
  <c r="K18" i="53" s="1"/>
  <c r="L18" i="53" s="1"/>
  <c r="H24" i="50"/>
  <c r="K24" i="50" s="1"/>
  <c r="L24" i="50" s="1"/>
  <c r="H18" i="57"/>
  <c r="K18" i="57" s="1"/>
  <c r="L18" i="57" s="1"/>
  <c r="H27" i="53"/>
  <c r="K27" i="53" s="1"/>
  <c r="L27" i="53" s="1"/>
  <c r="H46" i="54"/>
  <c r="K46" i="54" s="1"/>
  <c r="L46" i="54" s="1"/>
  <c r="H76" i="56"/>
  <c r="K76" i="56" s="1"/>
  <c r="L76" i="56" s="1"/>
  <c r="H82" i="54"/>
  <c r="H40" i="55"/>
  <c r="H133" i="55"/>
  <c r="H24" i="60"/>
  <c r="K24" i="60" s="1"/>
  <c r="L24" i="60" s="1"/>
  <c r="H118" i="65"/>
  <c r="H127" i="66"/>
  <c r="K127" i="66" s="1"/>
  <c r="L127" i="66" s="1"/>
  <c r="H15" i="36"/>
  <c r="K15" i="36" s="1"/>
  <c r="L15" i="36" s="1"/>
  <c r="H6" i="37"/>
  <c r="H24" i="37"/>
  <c r="K24" i="37" s="1"/>
  <c r="L24" i="37" s="1"/>
  <c r="H73" i="37"/>
  <c r="H12" i="37"/>
  <c r="K12" i="37" s="1"/>
  <c r="L12" i="37" s="1"/>
  <c r="H21" i="42"/>
  <c r="K21" i="42" s="1"/>
  <c r="L21" i="42" s="1"/>
  <c r="H40" i="42"/>
  <c r="H118" i="41"/>
  <c r="H67" i="49"/>
  <c r="K67" i="49" s="1"/>
  <c r="L67" i="49" s="1"/>
  <c r="H91" i="41"/>
  <c r="H15" i="43"/>
  <c r="K15" i="43" s="1"/>
  <c r="L15" i="43" s="1"/>
  <c r="H73" i="39"/>
  <c r="H67" i="39"/>
  <c r="K67" i="39" s="1"/>
  <c r="L67" i="39" s="1"/>
  <c r="H33" i="40"/>
  <c r="K33" i="40" s="1"/>
  <c r="L33" i="40" s="1"/>
  <c r="H133" i="40"/>
  <c r="H12" i="47"/>
  <c r="K12" i="47" s="1"/>
  <c r="L12" i="47" s="1"/>
  <c r="H9" i="40"/>
  <c r="K9" i="40" s="1"/>
  <c r="L9" i="40" s="1"/>
  <c r="H24" i="43"/>
  <c r="K24" i="43" s="1"/>
  <c r="L24" i="43" s="1"/>
  <c r="H127" i="51"/>
  <c r="K127" i="51" s="1"/>
  <c r="L127" i="51" s="1"/>
  <c r="H9" i="39"/>
  <c r="K9" i="39" s="1"/>
  <c r="L9" i="39" s="1"/>
  <c r="H24" i="42"/>
  <c r="K24" i="42" s="1"/>
  <c r="L24" i="42" s="1"/>
  <c r="H124" i="42"/>
  <c r="H124" i="49"/>
  <c r="H127" i="39"/>
  <c r="K127" i="39" s="1"/>
  <c r="L127" i="39" s="1"/>
  <c r="H30" i="41"/>
  <c r="K30" i="41" s="1"/>
  <c r="L30" i="41" s="1"/>
  <c r="H118" i="45"/>
  <c r="H100" i="44"/>
  <c r="K100" i="44" s="1"/>
  <c r="L100" i="44" s="1"/>
  <c r="H49" i="45"/>
  <c r="K49" i="45" s="1"/>
  <c r="L49" i="45" s="1"/>
  <c r="H12" i="46"/>
  <c r="K12" i="46" s="1"/>
  <c r="L12" i="46" s="1"/>
  <c r="H21" i="47"/>
  <c r="K21" i="47" s="1"/>
  <c r="L21" i="47" s="1"/>
  <c r="H97" i="48"/>
  <c r="H52" i="43"/>
  <c r="K52" i="43" s="1"/>
  <c r="L52" i="43" s="1"/>
  <c r="H76" i="45"/>
  <c r="K76" i="45" s="1"/>
  <c r="L76" i="45" s="1"/>
  <c r="H73" i="46"/>
  <c r="H27" i="48"/>
  <c r="K27" i="48" s="1"/>
  <c r="L27" i="48" s="1"/>
  <c r="H112" i="48"/>
  <c r="H27" i="47"/>
  <c r="K27" i="47" s="1"/>
  <c r="L27" i="47" s="1"/>
  <c r="H112" i="47"/>
  <c r="H21" i="44"/>
  <c r="K21" i="44" s="1"/>
  <c r="L21" i="44" s="1"/>
  <c r="H27" i="51"/>
  <c r="K27" i="51" s="1"/>
  <c r="L27" i="51" s="1"/>
  <c r="H9" i="46"/>
  <c r="K9" i="46" s="1"/>
  <c r="L9" i="46" s="1"/>
  <c r="H24" i="49"/>
  <c r="K24" i="49" s="1"/>
  <c r="L24" i="49" s="1"/>
  <c r="H82" i="47"/>
  <c r="H12" i="48"/>
  <c r="K12" i="48" s="1"/>
  <c r="L12" i="48" s="1"/>
  <c r="H91" i="49"/>
  <c r="H24" i="51"/>
  <c r="K24" i="51" s="1"/>
  <c r="L24" i="51" s="1"/>
  <c r="H30" i="50"/>
  <c r="K30" i="50" s="1"/>
  <c r="L30" i="50" s="1"/>
  <c r="H97" i="67"/>
  <c r="H46" i="46"/>
  <c r="K46" i="46" s="1"/>
  <c r="L46" i="46" s="1"/>
  <c r="H9" i="47"/>
  <c r="K9" i="47" s="1"/>
  <c r="L9" i="47" s="1"/>
  <c r="H106" i="50"/>
  <c r="H73" i="43"/>
  <c r="H27" i="45"/>
  <c r="K27" i="45" s="1"/>
  <c r="L27" i="45" s="1"/>
  <c r="H112" i="45"/>
  <c r="H43" i="48"/>
  <c r="K43" i="48" s="1"/>
  <c r="L43" i="48" s="1"/>
  <c r="H46" i="44"/>
  <c r="K46" i="44" s="1"/>
  <c r="L46" i="44" s="1"/>
  <c r="H9" i="45"/>
  <c r="K9" i="45" s="1"/>
  <c r="L9" i="45" s="1"/>
  <c r="H24" i="48"/>
  <c r="K24" i="48" s="1"/>
  <c r="L24" i="48" s="1"/>
  <c r="H124" i="48"/>
  <c r="H118" i="49"/>
  <c r="H46" i="55"/>
  <c r="K46" i="55" s="1"/>
  <c r="L46" i="55" s="1"/>
  <c r="H30" i="47"/>
  <c r="K30" i="47" s="1"/>
  <c r="L30" i="47" s="1"/>
  <c r="H12" i="50"/>
  <c r="K12" i="50" s="1"/>
  <c r="L12" i="50" s="1"/>
  <c r="H33" i="50"/>
  <c r="K33" i="50" s="1"/>
  <c r="L33" i="50" s="1"/>
  <c r="H133" i="50"/>
  <c r="H43" i="50"/>
  <c r="K43" i="50" s="1"/>
  <c r="L43" i="50" s="1"/>
  <c r="H76" i="54"/>
  <c r="K76" i="54" s="1"/>
  <c r="L76" i="54" s="1"/>
  <c r="H76" i="51"/>
  <c r="K76" i="51" s="1"/>
  <c r="L76" i="51" s="1"/>
  <c r="H124" i="52"/>
  <c r="H67" i="54"/>
  <c r="K67" i="54" s="1"/>
  <c r="L67" i="54" s="1"/>
  <c r="H91" i="51"/>
  <c r="H118" i="52"/>
  <c r="H67" i="53"/>
  <c r="K67" i="53" s="1"/>
  <c r="L67" i="53" s="1"/>
  <c r="H33" i="54"/>
  <c r="K33" i="54" s="1"/>
  <c r="L33" i="54" s="1"/>
  <c r="H24" i="55"/>
  <c r="K24" i="55" s="1"/>
  <c r="L24" i="55" s="1"/>
  <c r="H73" i="56"/>
  <c r="H9" i="60"/>
  <c r="K9" i="60" s="1"/>
  <c r="L9" i="60" s="1"/>
  <c r="H106" i="53"/>
  <c r="H12" i="56"/>
  <c r="K12" i="56" s="1"/>
  <c r="L12" i="56" s="1"/>
  <c r="H64" i="54"/>
  <c r="H85" i="60"/>
  <c r="K85" i="60" s="1"/>
  <c r="L85" i="60" s="1"/>
  <c r="H112" i="55"/>
  <c r="H46" i="58"/>
  <c r="K46" i="58" s="1"/>
  <c r="L46" i="58" s="1"/>
  <c r="H124" i="58"/>
  <c r="H24" i="56"/>
  <c r="K24" i="56" s="1"/>
  <c r="L24" i="56" s="1"/>
  <c r="H21" i="57"/>
  <c r="K21" i="57" s="1"/>
  <c r="L21" i="57" s="1"/>
  <c r="H82" i="58"/>
  <c r="H52" i="62"/>
  <c r="K52" i="62" s="1"/>
  <c r="L52" i="62" s="1"/>
  <c r="H85" i="59"/>
  <c r="K85" i="59" s="1"/>
  <c r="L85" i="59" s="1"/>
  <c r="H18" i="63"/>
  <c r="K18" i="63" s="1"/>
  <c r="L18" i="63" s="1"/>
  <c r="H91" i="61"/>
  <c r="H64" i="66"/>
  <c r="H6" i="66"/>
  <c r="H112" i="64"/>
  <c r="H133" i="68"/>
  <c r="H9" i="68"/>
  <c r="K9" i="68" s="1"/>
  <c r="L9" i="68" s="1"/>
  <c r="H9" i="67"/>
  <c r="K9" i="67" s="1"/>
  <c r="L9" i="67" s="1"/>
  <c r="H15" i="48"/>
  <c r="K15" i="48" s="1"/>
  <c r="L15" i="48" s="1"/>
  <c r="H91" i="44"/>
  <c r="H106" i="46"/>
  <c r="H127" i="47"/>
  <c r="K127" i="47" s="1"/>
  <c r="L127" i="47" s="1"/>
  <c r="H30" i="49"/>
  <c r="K30" i="49" s="1"/>
  <c r="L30" i="49" s="1"/>
  <c r="H15" i="46"/>
  <c r="K15" i="46" s="1"/>
  <c r="L15" i="46" s="1"/>
  <c r="H100" i="47"/>
  <c r="K100" i="47" s="1"/>
  <c r="L100" i="47" s="1"/>
  <c r="H49" i="48"/>
  <c r="K49" i="48" s="1"/>
  <c r="L49" i="48" s="1"/>
  <c r="H12" i="49"/>
  <c r="K12" i="49" s="1"/>
  <c r="L12" i="49" s="1"/>
  <c r="H6" i="46"/>
  <c r="H97" i="49"/>
  <c r="H49" i="52"/>
  <c r="K49" i="52" s="1"/>
  <c r="L49" i="52" s="1"/>
  <c r="H127" i="49"/>
  <c r="K127" i="49" s="1"/>
  <c r="L127" i="49" s="1"/>
  <c r="H30" i="51"/>
  <c r="K30" i="51" s="1"/>
  <c r="L30" i="51" s="1"/>
  <c r="H133" i="60"/>
  <c r="H40" i="51"/>
  <c r="H18" i="52"/>
  <c r="K18" i="52" s="1"/>
  <c r="L18" i="52" s="1"/>
  <c r="H15" i="62"/>
  <c r="K15" i="62" s="1"/>
  <c r="L15" i="62" s="1"/>
  <c r="H97" i="53"/>
  <c r="H91" i="56"/>
  <c r="H85" i="52"/>
  <c r="K85" i="52" s="1"/>
  <c r="L85" i="52" s="1"/>
  <c r="H64" i="57"/>
  <c r="H18" i="55"/>
  <c r="K18" i="55" s="1"/>
  <c r="L18" i="55" s="1"/>
  <c r="H97" i="56"/>
  <c r="H24" i="54"/>
  <c r="K24" i="54" s="1"/>
  <c r="L24" i="54" s="1"/>
  <c r="H91" i="54"/>
  <c r="H52" i="52"/>
  <c r="K52" i="52" s="1"/>
  <c r="L52" i="52" s="1"/>
  <c r="H12" i="55"/>
  <c r="K12" i="55" s="1"/>
  <c r="L12" i="55" s="1"/>
  <c r="H73" i="54"/>
  <c r="H27" i="56"/>
  <c r="K27" i="56" s="1"/>
  <c r="L27" i="56" s="1"/>
  <c r="H112" i="56"/>
  <c r="H27" i="58"/>
  <c r="K27" i="58" s="1"/>
  <c r="L27" i="58" s="1"/>
  <c r="H64" i="60"/>
  <c r="H30" i="57"/>
  <c r="K30" i="57" s="1"/>
  <c r="L30" i="57" s="1"/>
  <c r="H133" i="57"/>
  <c r="H106" i="63"/>
  <c r="H40" i="59"/>
  <c r="H30" i="61"/>
  <c r="K30" i="61" s="1"/>
  <c r="L30" i="61" s="1"/>
  <c r="H43" i="64"/>
  <c r="K43" i="64" s="1"/>
  <c r="L43" i="64" s="1"/>
  <c r="H76" i="63"/>
  <c r="K76" i="63" s="1"/>
  <c r="L76" i="63" s="1"/>
  <c r="H118" i="63"/>
  <c r="H27" i="63"/>
  <c r="K27" i="63" s="1"/>
  <c r="L27" i="63" s="1"/>
  <c r="H24" i="65"/>
  <c r="K24" i="65" s="1"/>
  <c r="L24" i="65" s="1"/>
  <c r="H67" i="68"/>
  <c r="K67" i="68" s="1"/>
  <c r="L67" i="68" s="1"/>
  <c r="H67" i="66"/>
  <c r="K67" i="66" s="1"/>
  <c r="L67" i="66" s="1"/>
  <c r="H67" i="65"/>
  <c r="K67" i="65" s="1"/>
  <c r="L67" i="65" s="1"/>
  <c r="H6" i="68"/>
  <c r="H40" i="45"/>
  <c r="H18" i="46"/>
  <c r="K18" i="46" s="1"/>
  <c r="L18" i="46" s="1"/>
  <c r="H85" i="46"/>
  <c r="K85" i="46" s="1"/>
  <c r="L85" i="46" s="1"/>
  <c r="H6" i="49"/>
  <c r="H9" i="54"/>
  <c r="K9" i="54" s="1"/>
  <c r="L9" i="54" s="1"/>
  <c r="H97" i="44"/>
  <c r="H82" i="48"/>
  <c r="H40" i="43"/>
  <c r="H18" i="44"/>
  <c r="K18" i="44" s="1"/>
  <c r="L18" i="44" s="1"/>
  <c r="H85" i="44"/>
  <c r="K85" i="44" s="1"/>
  <c r="L85" i="44" s="1"/>
  <c r="H6" i="47"/>
  <c r="H67" i="50"/>
  <c r="K67" i="50" s="1"/>
  <c r="L67" i="50" s="1"/>
  <c r="H27" i="52"/>
  <c r="K27" i="52" s="1"/>
  <c r="L27" i="52" s="1"/>
  <c r="H64" i="47"/>
  <c r="H33" i="51"/>
  <c r="K33" i="51" s="1"/>
  <c r="L33" i="51" s="1"/>
  <c r="H15" i="52"/>
  <c r="K15" i="52" s="1"/>
  <c r="L15" i="52" s="1"/>
  <c r="H73" i="53"/>
  <c r="H106" i="49"/>
  <c r="H127" i="50"/>
  <c r="K127" i="50" s="1"/>
  <c r="L127" i="50" s="1"/>
  <c r="H64" i="52"/>
  <c r="H82" i="50"/>
  <c r="H112" i="53"/>
  <c r="H100" i="49"/>
  <c r="K100" i="49" s="1"/>
  <c r="L100" i="49" s="1"/>
  <c r="H49" i="50"/>
  <c r="K49" i="50" s="1"/>
  <c r="L49" i="50" s="1"/>
  <c r="H12" i="51"/>
  <c r="K12" i="51" s="1"/>
  <c r="L12" i="51" s="1"/>
  <c r="H21" i="52"/>
  <c r="K21" i="52" s="1"/>
  <c r="L21" i="52" s="1"/>
  <c r="H133" i="53"/>
  <c r="H133" i="58"/>
  <c r="H76" i="55"/>
  <c r="K76" i="55" s="1"/>
  <c r="L76" i="55" s="1"/>
  <c r="H49" i="57"/>
  <c r="K49" i="57" s="1"/>
  <c r="L49" i="57" s="1"/>
  <c r="H43" i="54"/>
  <c r="K43" i="54" s="1"/>
  <c r="L43" i="54" s="1"/>
  <c r="H27" i="55"/>
  <c r="K27" i="55" s="1"/>
  <c r="L27" i="55" s="1"/>
  <c r="H27" i="57"/>
  <c r="K27" i="57" s="1"/>
  <c r="L27" i="57" s="1"/>
  <c r="H127" i="52"/>
  <c r="K127" i="52" s="1"/>
  <c r="L127" i="52" s="1"/>
  <c r="H30" i="54"/>
  <c r="K30" i="54" s="1"/>
  <c r="L30" i="54" s="1"/>
  <c r="H100" i="54"/>
  <c r="K100" i="54" s="1"/>
  <c r="L100" i="54" s="1"/>
  <c r="H40" i="56"/>
  <c r="H24" i="53"/>
  <c r="K24" i="53" s="1"/>
  <c r="L24" i="53" s="1"/>
  <c r="H124" i="53"/>
  <c r="H118" i="54"/>
  <c r="H67" i="55"/>
  <c r="K67" i="55" s="1"/>
  <c r="L67" i="55" s="1"/>
  <c r="H33" i="56"/>
  <c r="K33" i="56" s="1"/>
  <c r="L33" i="56" s="1"/>
  <c r="H133" i="56"/>
  <c r="H112" i="54"/>
  <c r="H6" i="55"/>
  <c r="H24" i="64"/>
  <c r="K24" i="64" s="1"/>
  <c r="L24" i="64" s="1"/>
  <c r="H27" i="60"/>
  <c r="K27" i="60" s="1"/>
  <c r="L27" i="60" s="1"/>
  <c r="H40" i="58"/>
  <c r="H64" i="62"/>
  <c r="H76" i="60"/>
  <c r="K76" i="60" s="1"/>
  <c r="L76" i="60" s="1"/>
  <c r="H52" i="64"/>
  <c r="K52" i="64" s="1"/>
  <c r="L52" i="64" s="1"/>
  <c r="H33" i="63"/>
  <c r="K33" i="63" s="1"/>
  <c r="L33" i="63" s="1"/>
  <c r="H30" i="65"/>
  <c r="K30" i="65" s="1"/>
  <c r="L30" i="65" s="1"/>
  <c r="H82" i="67"/>
  <c r="H106" i="48"/>
  <c r="H46" i="52"/>
  <c r="K46" i="52" s="1"/>
  <c r="L46" i="52" s="1"/>
  <c r="H15" i="47"/>
  <c r="K15" i="47" s="1"/>
  <c r="L15" i="47" s="1"/>
  <c r="H100" i="48"/>
  <c r="K100" i="48" s="1"/>
  <c r="L100" i="48" s="1"/>
  <c r="H49" i="49"/>
  <c r="K49" i="49" s="1"/>
  <c r="L49" i="49" s="1"/>
  <c r="H91" i="50"/>
  <c r="H64" i="48"/>
  <c r="H76" i="50"/>
  <c r="K76" i="50" s="1"/>
  <c r="L76" i="50" s="1"/>
  <c r="H91" i="52"/>
  <c r="H43" i="46"/>
  <c r="K43" i="46" s="1"/>
  <c r="L43" i="46" s="1"/>
  <c r="H18" i="50"/>
  <c r="K18" i="50" s="1"/>
  <c r="L18" i="50" s="1"/>
  <c r="H85" i="50"/>
  <c r="K85" i="50" s="1"/>
  <c r="L85" i="50" s="1"/>
  <c r="H82" i="51"/>
  <c r="H21" i="55"/>
  <c r="K21" i="55" s="1"/>
  <c r="L21" i="55" s="1"/>
  <c r="H100" i="50"/>
  <c r="K100" i="50" s="1"/>
  <c r="L100" i="50" s="1"/>
  <c r="H49" i="51"/>
  <c r="K49" i="51" s="1"/>
  <c r="L49" i="51" s="1"/>
  <c r="H12" i="52"/>
  <c r="K12" i="52" s="1"/>
  <c r="L12" i="52" s="1"/>
  <c r="H40" i="52"/>
  <c r="H21" i="54"/>
  <c r="K21" i="54" s="1"/>
  <c r="L21" i="54" s="1"/>
  <c r="H76" i="49"/>
  <c r="K76" i="49" s="1"/>
  <c r="L76" i="49" s="1"/>
  <c r="H73" i="50"/>
  <c r="H30" i="52"/>
  <c r="K30" i="52" s="1"/>
  <c r="L30" i="52" s="1"/>
  <c r="H40" i="54"/>
  <c r="H40" i="53"/>
  <c r="H18" i="54"/>
  <c r="K18" i="54" s="1"/>
  <c r="L18" i="54" s="1"/>
  <c r="H100" i="57"/>
  <c r="K100" i="57" s="1"/>
  <c r="L100" i="57" s="1"/>
  <c r="H112" i="52"/>
  <c r="H52" i="54"/>
  <c r="K52" i="54" s="1"/>
  <c r="L52" i="54" s="1"/>
  <c r="H82" i="53"/>
  <c r="H30" i="53"/>
  <c r="K30" i="53" s="1"/>
  <c r="L30" i="53" s="1"/>
  <c r="H46" i="56"/>
  <c r="K46" i="56" s="1"/>
  <c r="L46" i="56" s="1"/>
  <c r="H9" i="57"/>
  <c r="K9" i="57" s="1"/>
  <c r="L9" i="57" s="1"/>
  <c r="H15" i="57"/>
  <c r="K15" i="57" s="1"/>
  <c r="L15" i="57" s="1"/>
  <c r="H133" i="54"/>
  <c r="H127" i="55"/>
  <c r="K127" i="55" s="1"/>
  <c r="L127" i="55" s="1"/>
  <c r="H52" i="55"/>
  <c r="K52" i="55" s="1"/>
  <c r="L52" i="55" s="1"/>
  <c r="H127" i="57"/>
  <c r="K127" i="57" s="1"/>
  <c r="L127" i="57" s="1"/>
  <c r="H124" i="60"/>
  <c r="H73" i="64"/>
  <c r="H67" i="64"/>
  <c r="K67" i="64" s="1"/>
  <c r="L67" i="64" s="1"/>
  <c r="H112" i="63"/>
  <c r="H124" i="65"/>
  <c r="H27" i="68"/>
  <c r="K27" i="68" s="1"/>
  <c r="L27" i="68" s="1"/>
  <c r="H33" i="67"/>
  <c r="K33" i="67" s="1"/>
  <c r="L33" i="67" s="1"/>
  <c r="H33" i="66"/>
  <c r="K33" i="66" s="1"/>
  <c r="L33" i="66" s="1"/>
  <c r="H85" i="65"/>
  <c r="K85" i="65" s="1"/>
  <c r="L85" i="65" s="1"/>
  <c r="H30" i="68"/>
  <c r="K30" i="68" s="1"/>
  <c r="L30" i="68" s="1"/>
  <c r="H76" i="43"/>
  <c r="K76" i="43" s="1"/>
  <c r="L76" i="43" s="1"/>
  <c r="H73" i="44"/>
  <c r="H27" i="46"/>
  <c r="K27" i="46" s="1"/>
  <c r="L27" i="46" s="1"/>
  <c r="H112" i="46"/>
  <c r="H43" i="49"/>
  <c r="K43" i="49" s="1"/>
  <c r="L43" i="49" s="1"/>
  <c r="H40" i="44"/>
  <c r="H18" i="45"/>
  <c r="K18" i="45" s="1"/>
  <c r="L18" i="45" s="1"/>
  <c r="H85" i="45"/>
  <c r="K85" i="45" s="1"/>
  <c r="L85" i="45" s="1"/>
  <c r="H6" i="48"/>
  <c r="H46" i="51"/>
  <c r="K46" i="51" s="1"/>
  <c r="L46" i="51" s="1"/>
  <c r="H27" i="44"/>
  <c r="K27" i="44" s="1"/>
  <c r="L27" i="44" s="1"/>
  <c r="H112" i="44"/>
  <c r="H43" i="47"/>
  <c r="K43" i="47" s="1"/>
  <c r="L43" i="47" s="1"/>
  <c r="H33" i="53"/>
  <c r="K33" i="53" s="1"/>
  <c r="L33" i="53" s="1"/>
  <c r="H52" i="46"/>
  <c r="K52" i="46" s="1"/>
  <c r="L52" i="46" s="1"/>
  <c r="H76" i="48"/>
  <c r="K76" i="48" s="1"/>
  <c r="L76" i="48" s="1"/>
  <c r="H73" i="49"/>
  <c r="H67" i="52"/>
  <c r="K67" i="52" s="1"/>
  <c r="L67" i="52" s="1"/>
  <c r="H15" i="50"/>
  <c r="K15" i="50" s="1"/>
  <c r="L15" i="50" s="1"/>
  <c r="H100" i="51"/>
  <c r="K100" i="51" s="1"/>
  <c r="L100" i="51" s="1"/>
  <c r="H6" i="50"/>
  <c r="H64" i="50"/>
  <c r="H118" i="50"/>
  <c r="H67" i="51"/>
  <c r="K67" i="51" s="1"/>
  <c r="L67" i="51" s="1"/>
  <c r="H24" i="58"/>
  <c r="K24" i="58" s="1"/>
  <c r="L24" i="58" s="1"/>
  <c r="H133" i="52"/>
  <c r="H46" i="60"/>
  <c r="K46" i="60" s="1"/>
  <c r="L46" i="60" s="1"/>
  <c r="H118" i="55"/>
  <c r="H100" i="53"/>
  <c r="K100" i="53" s="1"/>
  <c r="L100" i="53" s="1"/>
  <c r="H49" i="54"/>
  <c r="K49" i="54" s="1"/>
  <c r="L49" i="54" s="1"/>
  <c r="H30" i="55"/>
  <c r="K30" i="55" s="1"/>
  <c r="L30" i="55" s="1"/>
  <c r="H82" i="52"/>
  <c r="H33" i="57"/>
  <c r="K33" i="57" s="1"/>
  <c r="L33" i="57" s="1"/>
  <c r="H91" i="55"/>
  <c r="H52" i="57"/>
  <c r="K52" i="57" s="1"/>
  <c r="L52" i="57" s="1"/>
  <c r="H6" i="56"/>
  <c r="H33" i="60"/>
  <c r="K33" i="60" s="1"/>
  <c r="L33" i="60" s="1"/>
  <c r="H18" i="59"/>
  <c r="K18" i="59" s="1"/>
  <c r="L18" i="59" s="1"/>
  <c r="H73" i="61"/>
  <c r="H118" i="64"/>
  <c r="H27" i="64"/>
  <c r="K27" i="64" s="1"/>
  <c r="L27" i="64" s="1"/>
  <c r="H133" i="63"/>
  <c r="H33" i="68"/>
  <c r="K33" i="68" s="1"/>
  <c r="L33" i="68" s="1"/>
  <c r="H46" i="67"/>
  <c r="K46" i="67" s="1"/>
  <c r="L46" i="67" s="1"/>
  <c r="H46" i="66"/>
  <c r="K46" i="66" s="1"/>
  <c r="L46" i="66" s="1"/>
  <c r="H118" i="44"/>
  <c r="H67" i="45"/>
  <c r="K67" i="45" s="1"/>
  <c r="L67" i="45" s="1"/>
  <c r="H33" i="46"/>
  <c r="K33" i="46" s="1"/>
  <c r="L33" i="46" s="1"/>
  <c r="H133" i="46"/>
  <c r="H52" i="49"/>
  <c r="K52" i="49" s="1"/>
  <c r="L52" i="49" s="1"/>
  <c r="H64" i="49"/>
  <c r="H67" i="43"/>
  <c r="K67" i="43" s="1"/>
  <c r="L67" i="43" s="1"/>
  <c r="H33" i="44"/>
  <c r="K33" i="44" s="1"/>
  <c r="L33" i="44" s="1"/>
  <c r="H133" i="44"/>
  <c r="H52" i="47"/>
  <c r="K52" i="47" s="1"/>
  <c r="L52" i="47" s="1"/>
  <c r="H85" i="49"/>
  <c r="K85" i="49" s="1"/>
  <c r="L85" i="49" s="1"/>
  <c r="H18" i="51"/>
  <c r="K18" i="51" s="1"/>
  <c r="L18" i="51" s="1"/>
  <c r="H118" i="53"/>
  <c r="H24" i="47"/>
  <c r="K24" i="47" s="1"/>
  <c r="L24" i="47" s="1"/>
  <c r="H124" i="47"/>
  <c r="H27" i="50"/>
  <c r="K27" i="50" s="1"/>
  <c r="L27" i="50" s="1"/>
  <c r="H112" i="50"/>
  <c r="H76" i="52"/>
  <c r="K76" i="52" s="1"/>
  <c r="L76" i="52" s="1"/>
  <c r="H124" i="54"/>
  <c r="H6" i="51"/>
  <c r="H97" i="52"/>
  <c r="H64" i="51"/>
  <c r="H85" i="54"/>
  <c r="K85" i="54" s="1"/>
  <c r="L85" i="54" s="1"/>
  <c r="H73" i="52"/>
  <c r="H27" i="54"/>
  <c r="K27" i="54" s="1"/>
  <c r="L27" i="54" s="1"/>
  <c r="H9" i="59"/>
  <c r="K9" i="59" s="1"/>
  <c r="L9" i="59" s="1"/>
  <c r="H9" i="53"/>
  <c r="K9" i="53" s="1"/>
  <c r="L9" i="53" s="1"/>
  <c r="H97" i="54"/>
  <c r="H21" i="56"/>
  <c r="K21" i="56" s="1"/>
  <c r="L21" i="56" s="1"/>
  <c r="H106" i="52"/>
  <c r="H127" i="53"/>
  <c r="K127" i="53" s="1"/>
  <c r="L127" i="53" s="1"/>
  <c r="H6" i="53"/>
  <c r="H100" i="52"/>
  <c r="K100" i="52" s="1"/>
  <c r="L100" i="52" s="1"/>
  <c r="H49" i="53"/>
  <c r="K49" i="53" s="1"/>
  <c r="L49" i="53" s="1"/>
  <c r="H12" i="54"/>
  <c r="K12" i="54" s="1"/>
  <c r="L12" i="54" s="1"/>
  <c r="H97" i="55"/>
  <c r="H30" i="58"/>
  <c r="K30" i="58" s="1"/>
  <c r="L30" i="58" s="1"/>
  <c r="H6" i="59"/>
  <c r="H52" i="66"/>
  <c r="K52" i="66" s="1"/>
  <c r="L52" i="66" s="1"/>
  <c r="H6" i="61"/>
  <c r="H127" i="59"/>
  <c r="K127" i="59" s="1"/>
  <c r="L127" i="59" s="1"/>
  <c r="H97" i="60"/>
  <c r="H118" i="66"/>
  <c r="H52" i="65"/>
  <c r="K52" i="65" s="1"/>
  <c r="L52" i="65" s="1"/>
  <c r="H112" i="68"/>
  <c r="H133" i="67"/>
  <c r="C136" i="67" s="1"/>
  <c r="F136" i="67" s="1"/>
  <c r="H133" i="66"/>
  <c r="H106" i="65"/>
  <c r="H9" i="56"/>
  <c r="K9" i="56" s="1"/>
  <c r="L9" i="56" s="1"/>
  <c r="H9" i="55"/>
  <c r="K9" i="55" s="1"/>
  <c r="L9" i="55" s="1"/>
  <c r="H67" i="57"/>
  <c r="K67" i="57" s="1"/>
  <c r="L67" i="57" s="1"/>
  <c r="H43" i="56"/>
  <c r="K43" i="56" s="1"/>
  <c r="L43" i="56" s="1"/>
  <c r="H33" i="58"/>
  <c r="K33" i="58" s="1"/>
  <c r="L33" i="58" s="1"/>
  <c r="H127" i="54"/>
  <c r="K127" i="54" s="1"/>
  <c r="L127" i="54" s="1"/>
  <c r="H30" i="56"/>
  <c r="K30" i="56" s="1"/>
  <c r="L30" i="56" s="1"/>
  <c r="H82" i="57"/>
  <c r="H43" i="59"/>
  <c r="K43" i="59" s="1"/>
  <c r="L43" i="59" s="1"/>
  <c r="H12" i="65"/>
  <c r="K12" i="65" s="1"/>
  <c r="L12" i="65" s="1"/>
  <c r="H100" i="58"/>
  <c r="K100" i="58" s="1"/>
  <c r="L100" i="58" s="1"/>
  <c r="H49" i="59"/>
  <c r="K49" i="59" s="1"/>
  <c r="L49" i="59" s="1"/>
  <c r="H97" i="62"/>
  <c r="H76" i="57"/>
  <c r="K76" i="57" s="1"/>
  <c r="L76" i="57" s="1"/>
  <c r="H73" i="58"/>
  <c r="H49" i="60"/>
  <c r="K49" i="60" s="1"/>
  <c r="L49" i="60" s="1"/>
  <c r="H15" i="64"/>
  <c r="K15" i="64" s="1"/>
  <c r="L15" i="64" s="1"/>
  <c r="H43" i="61"/>
  <c r="K43" i="61" s="1"/>
  <c r="L43" i="61" s="1"/>
  <c r="H100" i="60"/>
  <c r="K100" i="60" s="1"/>
  <c r="L100" i="60" s="1"/>
  <c r="H49" i="61"/>
  <c r="K49" i="61" s="1"/>
  <c r="L49" i="61" s="1"/>
  <c r="H12" i="62"/>
  <c r="K12" i="62" s="1"/>
  <c r="L12" i="62" s="1"/>
  <c r="H100" i="63"/>
  <c r="K100" i="63" s="1"/>
  <c r="L100" i="63" s="1"/>
  <c r="H118" i="61"/>
  <c r="H67" i="62"/>
  <c r="K67" i="62" s="1"/>
  <c r="L67" i="62" s="1"/>
  <c r="H21" i="60"/>
  <c r="K21" i="60" s="1"/>
  <c r="L21" i="60" s="1"/>
  <c r="H97" i="61"/>
  <c r="H40" i="60"/>
  <c r="H18" i="61"/>
  <c r="K18" i="61" s="1"/>
  <c r="L18" i="61" s="1"/>
  <c r="H85" i="61"/>
  <c r="K85" i="61" s="1"/>
  <c r="L85" i="61" s="1"/>
  <c r="H100" i="65"/>
  <c r="K100" i="65" s="1"/>
  <c r="L100" i="65" s="1"/>
  <c r="H76" i="64"/>
  <c r="K76" i="64" s="1"/>
  <c r="L76" i="64" s="1"/>
  <c r="H91" i="64"/>
  <c r="H30" i="66"/>
  <c r="K30" i="66" s="1"/>
  <c r="L30" i="66" s="1"/>
  <c r="H67" i="63"/>
  <c r="K67" i="63" s="1"/>
  <c r="L67" i="63" s="1"/>
  <c r="H33" i="64"/>
  <c r="K33" i="64" s="1"/>
  <c r="L33" i="64" s="1"/>
  <c r="H133" i="64"/>
  <c r="H73" i="66"/>
  <c r="H46" i="63"/>
  <c r="K46" i="63" s="1"/>
  <c r="L46" i="63" s="1"/>
  <c r="H9" i="64"/>
  <c r="K9" i="64" s="1"/>
  <c r="L9" i="64" s="1"/>
  <c r="H91" i="68"/>
  <c r="H46" i="68"/>
  <c r="K46" i="68" s="1"/>
  <c r="L46" i="68" s="1"/>
  <c r="H91" i="66"/>
  <c r="H106" i="68"/>
  <c r="H91" i="65"/>
  <c r="H106" i="67"/>
  <c r="H127" i="68"/>
  <c r="K127" i="68" s="1"/>
  <c r="L127" i="68" s="1"/>
  <c r="H112" i="65"/>
  <c r="H43" i="68"/>
  <c r="K43" i="68" s="1"/>
  <c r="L43" i="68" s="1"/>
  <c r="H15" i="66"/>
  <c r="K15" i="66" s="1"/>
  <c r="L15" i="66" s="1"/>
  <c r="H100" i="67"/>
  <c r="K100" i="67" s="1"/>
  <c r="L100" i="67" s="1"/>
  <c r="H49" i="68"/>
  <c r="K49" i="68" s="1"/>
  <c r="L49" i="68" s="1"/>
  <c r="H12" i="68"/>
  <c r="K12" i="68" s="1"/>
  <c r="L12" i="68" s="1"/>
  <c r="H106" i="56"/>
  <c r="H91" i="57"/>
  <c r="H124" i="59"/>
  <c r="H106" i="55"/>
  <c r="H127" i="56"/>
  <c r="K127" i="56" s="1"/>
  <c r="L127" i="56" s="1"/>
  <c r="H52" i="56"/>
  <c r="K52" i="56" s="1"/>
  <c r="L52" i="56" s="1"/>
  <c r="H49" i="58"/>
  <c r="K49" i="58" s="1"/>
  <c r="L49" i="58" s="1"/>
  <c r="H112" i="60"/>
  <c r="H82" i="55"/>
  <c r="H73" i="62"/>
  <c r="H52" i="59"/>
  <c r="K52" i="59" s="1"/>
  <c r="L52" i="59" s="1"/>
  <c r="H9" i="61"/>
  <c r="K9" i="61" s="1"/>
  <c r="L9" i="61" s="1"/>
  <c r="H6" i="58"/>
  <c r="H76" i="58"/>
  <c r="K76" i="58" s="1"/>
  <c r="L76" i="58" s="1"/>
  <c r="H73" i="59"/>
  <c r="H21" i="62"/>
  <c r="K21" i="62" s="1"/>
  <c r="L21" i="62" s="1"/>
  <c r="H118" i="58"/>
  <c r="H67" i="59"/>
  <c r="K67" i="59" s="1"/>
  <c r="L67" i="59" s="1"/>
  <c r="H73" i="57"/>
  <c r="H27" i="59"/>
  <c r="K27" i="59" s="1"/>
  <c r="L27" i="59" s="1"/>
  <c r="H133" i="59"/>
  <c r="H52" i="61"/>
  <c r="K52" i="61" s="1"/>
  <c r="L52" i="61" s="1"/>
  <c r="H6" i="60"/>
  <c r="H30" i="64"/>
  <c r="K30" i="64" s="1"/>
  <c r="L30" i="64" s="1"/>
  <c r="H64" i="64"/>
  <c r="H85" i="62"/>
  <c r="K85" i="62" s="1"/>
  <c r="L85" i="62" s="1"/>
  <c r="H43" i="66"/>
  <c r="K43" i="66" s="1"/>
  <c r="L43" i="66" s="1"/>
  <c r="H106" i="62"/>
  <c r="H127" i="63"/>
  <c r="K127" i="63" s="1"/>
  <c r="L127" i="63" s="1"/>
  <c r="H24" i="63"/>
  <c r="K24" i="63" s="1"/>
  <c r="L24" i="63" s="1"/>
  <c r="H124" i="63"/>
  <c r="H12" i="67"/>
  <c r="K12" i="67" s="1"/>
  <c r="L12" i="67" s="1"/>
  <c r="H21" i="63"/>
  <c r="K21" i="63" s="1"/>
  <c r="L21" i="63" s="1"/>
  <c r="H97" i="64"/>
  <c r="H73" i="68"/>
  <c r="H46" i="64"/>
  <c r="K46" i="64" s="1"/>
  <c r="L46" i="64" s="1"/>
  <c r="H18" i="65"/>
  <c r="K18" i="65" s="1"/>
  <c r="L18" i="65" s="1"/>
  <c r="H106" i="64"/>
  <c r="H30" i="67"/>
  <c r="K30" i="67" s="1"/>
  <c r="L30" i="67" s="1"/>
  <c r="H49" i="65"/>
  <c r="K49" i="65" s="1"/>
  <c r="L49" i="65" s="1"/>
  <c r="H12" i="66"/>
  <c r="K12" i="66" s="1"/>
  <c r="L12" i="66" s="1"/>
  <c r="H21" i="67"/>
  <c r="K21" i="67" s="1"/>
  <c r="L21" i="67" s="1"/>
  <c r="H97" i="68"/>
  <c r="H21" i="65"/>
  <c r="K21" i="65" s="1"/>
  <c r="L21" i="65" s="1"/>
  <c r="H97" i="66"/>
  <c r="H97" i="65"/>
  <c r="H133" i="65"/>
  <c r="H52" i="68"/>
  <c r="K52" i="68" s="1"/>
  <c r="L52" i="68" s="1"/>
  <c r="H6" i="67"/>
  <c r="H100" i="62"/>
  <c r="K100" i="62" s="1"/>
  <c r="L100" i="62" s="1"/>
  <c r="H18" i="58"/>
  <c r="K18" i="58" s="1"/>
  <c r="L18" i="58" s="1"/>
  <c r="H24" i="57"/>
  <c r="K24" i="57" s="1"/>
  <c r="L24" i="57" s="1"/>
  <c r="H12" i="61"/>
  <c r="K12" i="61" s="1"/>
  <c r="L12" i="61" s="1"/>
  <c r="H100" i="55"/>
  <c r="K100" i="55" s="1"/>
  <c r="L100" i="55" s="1"/>
  <c r="H49" i="56"/>
  <c r="K49" i="56" s="1"/>
  <c r="L49" i="56" s="1"/>
  <c r="H12" i="57"/>
  <c r="K12" i="57" s="1"/>
  <c r="L12" i="57" s="1"/>
  <c r="H9" i="58"/>
  <c r="K9" i="58" s="1"/>
  <c r="L9" i="58" s="1"/>
  <c r="H64" i="59"/>
  <c r="H52" i="63"/>
  <c r="K52" i="63" s="1"/>
  <c r="L52" i="63" s="1"/>
  <c r="H124" i="57"/>
  <c r="H18" i="60"/>
  <c r="K18" i="60" s="1"/>
  <c r="L18" i="60" s="1"/>
  <c r="H133" i="62"/>
  <c r="H118" i="57"/>
  <c r="H67" i="58"/>
  <c r="K67" i="58" s="1"/>
  <c r="L67" i="58" s="1"/>
  <c r="H33" i="59"/>
  <c r="K33" i="59" s="1"/>
  <c r="L33" i="59" s="1"/>
  <c r="H24" i="62"/>
  <c r="K24" i="62" s="1"/>
  <c r="L24" i="62" s="1"/>
  <c r="H82" i="62"/>
  <c r="K82" i="62" s="1"/>
  <c r="L82" i="62" s="1"/>
  <c r="H6" i="65"/>
  <c r="H64" i="61"/>
  <c r="H76" i="62"/>
  <c r="K76" i="62" s="1"/>
  <c r="L76" i="62" s="1"/>
  <c r="H40" i="61"/>
  <c r="H18" i="62"/>
  <c r="K18" i="62" s="1"/>
  <c r="L18" i="62" s="1"/>
  <c r="H112" i="62"/>
  <c r="H27" i="61"/>
  <c r="K27" i="61" s="1"/>
  <c r="L27" i="61" s="1"/>
  <c r="H112" i="61"/>
  <c r="H82" i="64"/>
  <c r="H30" i="63"/>
  <c r="K30" i="63" s="1"/>
  <c r="L30" i="63" s="1"/>
  <c r="H67" i="67"/>
  <c r="K67" i="67" s="1"/>
  <c r="L67" i="67" s="1"/>
  <c r="H12" i="63"/>
  <c r="K12" i="63" s="1"/>
  <c r="L12" i="63" s="1"/>
  <c r="H21" i="64"/>
  <c r="K21" i="64" s="1"/>
  <c r="L21" i="64" s="1"/>
  <c r="H24" i="67"/>
  <c r="K24" i="67" s="1"/>
  <c r="L24" i="67" s="1"/>
  <c r="H124" i="66"/>
  <c r="K124" i="66" s="1"/>
  <c r="L124" i="66" s="1"/>
  <c r="H91" i="63"/>
  <c r="H15" i="68"/>
  <c r="K15" i="68" s="1"/>
  <c r="L15" i="68" s="1"/>
  <c r="H9" i="66"/>
  <c r="K9" i="66" s="1"/>
  <c r="L9" i="66" s="1"/>
  <c r="H64" i="68"/>
  <c r="H46" i="57"/>
  <c r="K46" i="57" s="1"/>
  <c r="L46" i="57" s="1"/>
  <c r="H43" i="62"/>
  <c r="K43" i="62" s="1"/>
  <c r="L43" i="62" s="1"/>
  <c r="H106" i="57"/>
  <c r="H127" i="58"/>
  <c r="K127" i="58" s="1"/>
  <c r="L127" i="58" s="1"/>
  <c r="H127" i="61"/>
  <c r="K127" i="61" s="1"/>
  <c r="L127" i="61" s="1"/>
  <c r="H43" i="58"/>
  <c r="K43" i="58" s="1"/>
  <c r="L43" i="58" s="1"/>
  <c r="H27" i="65"/>
  <c r="K27" i="65" s="1"/>
  <c r="L27" i="65" s="1"/>
  <c r="H30" i="60"/>
  <c r="K30" i="60" s="1"/>
  <c r="L30" i="60" s="1"/>
  <c r="H91" i="59"/>
  <c r="H106" i="60"/>
  <c r="H46" i="59"/>
  <c r="K46" i="59" s="1"/>
  <c r="L46" i="59" s="1"/>
  <c r="H106" i="59"/>
  <c r="H127" i="60"/>
  <c r="K127" i="60" s="1"/>
  <c r="L127" i="60" s="1"/>
  <c r="H30" i="62"/>
  <c r="K30" i="62" s="1"/>
  <c r="L30" i="62" s="1"/>
  <c r="H118" i="62"/>
  <c r="H82" i="65"/>
  <c r="H43" i="60"/>
  <c r="K43" i="60" s="1"/>
  <c r="L43" i="60" s="1"/>
  <c r="H91" i="62"/>
  <c r="H124" i="64"/>
  <c r="H12" i="60"/>
  <c r="K12" i="60" s="1"/>
  <c r="L12" i="60" s="1"/>
  <c r="H21" i="61"/>
  <c r="K21" i="61" s="1"/>
  <c r="L21" i="61" s="1"/>
  <c r="H9" i="63"/>
  <c r="K9" i="63" s="1"/>
  <c r="L9" i="63" s="1"/>
  <c r="H24" i="66"/>
  <c r="K24" i="66" s="1"/>
  <c r="L24" i="66" s="1"/>
  <c r="H118" i="59"/>
  <c r="H67" i="60"/>
  <c r="K67" i="60" s="1"/>
  <c r="L67" i="60" s="1"/>
  <c r="H33" i="61"/>
  <c r="K33" i="61" s="1"/>
  <c r="L33" i="61" s="1"/>
  <c r="H133" i="61"/>
  <c r="H15" i="63"/>
  <c r="K15" i="63" s="1"/>
  <c r="L15" i="63" s="1"/>
  <c r="H100" i="64"/>
  <c r="K100" i="64" s="1"/>
  <c r="L100" i="64" s="1"/>
  <c r="H15" i="65"/>
  <c r="K15" i="65" s="1"/>
  <c r="L15" i="65" s="1"/>
  <c r="H76" i="67"/>
  <c r="K76" i="67" s="1"/>
  <c r="L76" i="67" s="1"/>
  <c r="H40" i="67"/>
  <c r="H40" i="64"/>
  <c r="H9" i="65"/>
  <c r="K9" i="65" s="1"/>
  <c r="L9" i="65" s="1"/>
  <c r="H97" i="63"/>
  <c r="H64" i="67"/>
  <c r="H124" i="67"/>
  <c r="H64" i="65"/>
  <c r="H40" i="68"/>
  <c r="C55" i="68" s="1"/>
  <c r="F55" i="68" s="1"/>
  <c r="H40" i="66"/>
  <c r="H18" i="67"/>
  <c r="K18" i="67" s="1"/>
  <c r="L18" i="67" s="1"/>
  <c r="H85" i="67"/>
  <c r="K85" i="67" s="1"/>
  <c r="L85" i="67" s="1"/>
  <c r="H40" i="65"/>
  <c r="H18" i="66"/>
  <c r="K18" i="66" s="1"/>
  <c r="L18" i="66" s="1"/>
  <c r="H85" i="66"/>
  <c r="K85" i="66" s="1"/>
  <c r="L85" i="66" s="1"/>
  <c r="H106" i="66"/>
  <c r="H127" i="67"/>
  <c r="K127" i="67" s="1"/>
  <c r="L127" i="67" s="1"/>
  <c r="H43" i="67"/>
  <c r="K43" i="67" s="1"/>
  <c r="L43" i="67" s="1"/>
  <c r="H76" i="59"/>
  <c r="K76" i="59" s="1"/>
  <c r="L76" i="59" s="1"/>
  <c r="H85" i="55"/>
  <c r="K85" i="55" s="1"/>
  <c r="L85" i="55" s="1"/>
  <c r="H64" i="58"/>
  <c r="H6" i="57"/>
  <c r="H82" i="56"/>
  <c r="H106" i="58"/>
  <c r="H64" i="56"/>
  <c r="C70" i="56" s="1"/>
  <c r="F70" i="56" s="1"/>
  <c r="H82" i="59"/>
  <c r="H52" i="58"/>
  <c r="K52" i="58" s="1"/>
  <c r="L52" i="58" s="1"/>
  <c r="H76" i="61"/>
  <c r="K76" i="61" s="1"/>
  <c r="L76" i="61" s="1"/>
  <c r="H21" i="66"/>
  <c r="K21" i="66" s="1"/>
  <c r="L21" i="66" s="1"/>
  <c r="H49" i="64"/>
  <c r="K49" i="64" s="1"/>
  <c r="L49" i="64" s="1"/>
  <c r="H21" i="58"/>
  <c r="K21" i="58" s="1"/>
  <c r="L21" i="58" s="1"/>
  <c r="H97" i="59"/>
  <c r="H15" i="61"/>
  <c r="K15" i="61" s="1"/>
  <c r="L15" i="61" s="1"/>
  <c r="H91" i="58"/>
  <c r="H82" i="61"/>
  <c r="H49" i="67"/>
  <c r="K49" i="67" s="1"/>
  <c r="L49" i="67" s="1"/>
  <c r="H52" i="60"/>
  <c r="K52" i="60" s="1"/>
  <c r="L52" i="60" s="1"/>
  <c r="H127" i="62"/>
  <c r="K127" i="62" s="1"/>
  <c r="L127" i="62" s="1"/>
  <c r="H43" i="63"/>
  <c r="K43" i="63" s="1"/>
  <c r="L43" i="63" s="1"/>
  <c r="H82" i="66"/>
  <c r="H73" i="60"/>
  <c r="H27" i="62"/>
  <c r="K27" i="62" s="1"/>
  <c r="L27" i="62" s="1"/>
  <c r="H46" i="61"/>
  <c r="K46" i="61" s="1"/>
  <c r="L46" i="61" s="1"/>
  <c r="H9" i="62"/>
  <c r="K9" i="62" s="1"/>
  <c r="L9" i="62" s="1"/>
  <c r="H6" i="64"/>
  <c r="H49" i="63"/>
  <c r="K49" i="63" s="1"/>
  <c r="L49" i="63" s="1"/>
  <c r="H12" i="64"/>
  <c r="K12" i="64" s="1"/>
  <c r="L12" i="64" s="1"/>
  <c r="H21" i="68"/>
  <c r="K21" i="68" s="1"/>
  <c r="L21" i="68" s="1"/>
  <c r="H33" i="65"/>
  <c r="K33" i="65" s="1"/>
  <c r="L33" i="65" s="1"/>
  <c r="H76" i="65"/>
  <c r="K76" i="65" s="1"/>
  <c r="L76" i="65" s="1"/>
  <c r="H85" i="63"/>
  <c r="K85" i="63" s="1"/>
  <c r="L85" i="63" s="1"/>
  <c r="H46" i="65"/>
  <c r="K46" i="65" s="1"/>
  <c r="L46" i="65" s="1"/>
  <c r="H18" i="68"/>
  <c r="K18" i="68" s="1"/>
  <c r="L18" i="68" s="1"/>
  <c r="H85" i="68"/>
  <c r="K85" i="68" s="1"/>
  <c r="L85" i="68" s="1"/>
  <c r="H82" i="68"/>
  <c r="H52" i="67"/>
  <c r="K52" i="67" s="1"/>
  <c r="L52" i="67" s="1"/>
  <c r="H76" i="68"/>
  <c r="K76" i="68" s="1"/>
  <c r="L76" i="68" s="1"/>
  <c r="H43" i="57"/>
  <c r="K43" i="57" s="1"/>
  <c r="L43" i="57" s="1"/>
  <c r="H15" i="55"/>
  <c r="K15" i="55" s="1"/>
  <c r="L15" i="55" s="1"/>
  <c r="H100" i="56"/>
  <c r="K100" i="56" s="1"/>
  <c r="L100" i="56" s="1"/>
  <c r="H112" i="57"/>
  <c r="H15" i="59"/>
  <c r="K15" i="59" s="1"/>
  <c r="L15" i="59" s="1"/>
  <c r="H43" i="55"/>
  <c r="K43" i="55" s="1"/>
  <c r="L43" i="55" s="1"/>
  <c r="H97" i="57"/>
  <c r="H15" i="58"/>
  <c r="K15" i="58" s="1"/>
  <c r="L15" i="58" s="1"/>
  <c r="H100" i="59"/>
  <c r="K100" i="59" s="1"/>
  <c r="L100" i="59" s="1"/>
  <c r="H24" i="59"/>
  <c r="K24" i="59" s="1"/>
  <c r="L24" i="59" s="1"/>
  <c r="H112" i="59"/>
  <c r="H6" i="62"/>
  <c r="H12" i="58"/>
  <c r="K12" i="58" s="1"/>
  <c r="L12" i="58" s="1"/>
  <c r="H21" i="59"/>
  <c r="K21" i="59" s="1"/>
  <c r="L21" i="59" s="1"/>
  <c r="H91" i="67"/>
  <c r="H97" i="58"/>
  <c r="H127" i="64"/>
  <c r="K127" i="64" s="1"/>
  <c r="L127" i="64" s="1"/>
  <c r="H15" i="60"/>
  <c r="K15" i="60" s="1"/>
  <c r="L15" i="60" s="1"/>
  <c r="H100" i="61"/>
  <c r="K100" i="61" s="1"/>
  <c r="L100" i="61" s="1"/>
  <c r="H49" i="62"/>
  <c r="K49" i="62" s="1"/>
  <c r="L49" i="62" s="1"/>
  <c r="H6" i="63"/>
  <c r="H24" i="61"/>
  <c r="K24" i="61" s="1"/>
  <c r="L24" i="61" s="1"/>
  <c r="H124" i="61"/>
  <c r="K124" i="61" s="1"/>
  <c r="L124" i="61" s="1"/>
  <c r="H40" i="62"/>
  <c r="H118" i="60"/>
  <c r="K118" i="60" s="1"/>
  <c r="L118" i="60" s="1"/>
  <c r="H67" i="61"/>
  <c r="K67" i="61" s="1"/>
  <c r="L67" i="61" s="1"/>
  <c r="H33" i="62"/>
  <c r="K33" i="62" s="1"/>
  <c r="L33" i="62" s="1"/>
  <c r="H91" i="60"/>
  <c r="H100" i="66"/>
  <c r="K100" i="66" s="1"/>
  <c r="L100" i="66" s="1"/>
  <c r="H127" i="65"/>
  <c r="K127" i="65" s="1"/>
  <c r="L127" i="65" s="1"/>
  <c r="H73" i="63"/>
  <c r="H43" i="65"/>
  <c r="K43" i="65" s="1"/>
  <c r="L43" i="65" s="1"/>
  <c r="H40" i="63"/>
  <c r="H18" i="64"/>
  <c r="K18" i="64" s="1"/>
  <c r="L18" i="64" s="1"/>
  <c r="H85" i="64"/>
  <c r="K85" i="64" s="1"/>
  <c r="L85" i="64" s="1"/>
  <c r="H76" i="66"/>
  <c r="K76" i="66" s="1"/>
  <c r="L76" i="66" s="1"/>
  <c r="H73" i="67"/>
  <c r="H73" i="65"/>
  <c r="H27" i="67"/>
  <c r="K27" i="67" s="1"/>
  <c r="L27" i="67" s="1"/>
  <c r="H112" i="67"/>
  <c r="K112" i="67" s="1"/>
  <c r="L112" i="67" s="1"/>
  <c r="H27" i="66"/>
  <c r="K27" i="66" s="1"/>
  <c r="L27" i="66" s="1"/>
  <c r="H112" i="66"/>
  <c r="H15" i="67"/>
  <c r="K15" i="67" s="1"/>
  <c r="L15" i="67" s="1"/>
  <c r="H100" i="68"/>
  <c r="K100" i="68" s="1"/>
  <c r="L100" i="68" s="1"/>
  <c r="H24" i="68"/>
  <c r="K24" i="68" s="1"/>
  <c r="L24" i="68" s="1"/>
  <c r="H124" i="68"/>
  <c r="C94" i="66"/>
  <c r="F94" i="66" s="1"/>
  <c r="K91" i="66"/>
  <c r="L91" i="66" s="1"/>
  <c r="C136" i="63"/>
  <c r="F136" i="63" s="1"/>
  <c r="K133" i="63"/>
  <c r="L133" i="63" s="1"/>
  <c r="K91" i="64"/>
  <c r="L91" i="64" s="1"/>
  <c r="C94" i="64"/>
  <c r="F94" i="64" s="1"/>
  <c r="C121" i="60"/>
  <c r="F121" i="60" s="1"/>
  <c r="C130" i="61"/>
  <c r="F130" i="61" s="1"/>
  <c r="C55" i="58"/>
  <c r="F55" i="58" s="1"/>
  <c r="K40" i="58"/>
  <c r="L40" i="58" s="1"/>
  <c r="C103" i="62"/>
  <c r="F103" i="62" s="1"/>
  <c r="K97" i="62"/>
  <c r="L97" i="62" s="1"/>
  <c r="C88" i="57"/>
  <c r="F88" i="57" s="1"/>
  <c r="K82" i="57"/>
  <c r="L82" i="57" s="1"/>
  <c r="K64" i="56"/>
  <c r="L64" i="56" s="1"/>
  <c r="C36" i="55"/>
  <c r="F36" i="55" s="1"/>
  <c r="K6" i="55"/>
  <c r="L6" i="55" s="1"/>
  <c r="K112" i="57"/>
  <c r="L112" i="57" s="1"/>
  <c r="C115" i="57"/>
  <c r="F115" i="57" s="1"/>
  <c r="C109" i="56"/>
  <c r="F109" i="56" s="1"/>
  <c r="K106" i="56"/>
  <c r="L106" i="56" s="1"/>
  <c r="C103" i="55"/>
  <c r="F103" i="55" s="1"/>
  <c r="K97" i="55"/>
  <c r="L97" i="55" s="1"/>
  <c r="C88" i="52"/>
  <c r="F88" i="52" s="1"/>
  <c r="K82" i="52"/>
  <c r="L82" i="52" s="1"/>
  <c r="C94" i="54"/>
  <c r="F94" i="54" s="1"/>
  <c r="K91" i="54"/>
  <c r="L91" i="54" s="1"/>
  <c r="C109" i="52"/>
  <c r="F109" i="52" s="1"/>
  <c r="K106" i="52"/>
  <c r="L106" i="52" s="1"/>
  <c r="C121" i="52"/>
  <c r="F121" i="52" s="1"/>
  <c r="K118" i="52"/>
  <c r="L118" i="52" s="1"/>
  <c r="K40" i="52"/>
  <c r="L40" i="52" s="1"/>
  <c r="C55" i="52"/>
  <c r="F55" i="52" s="1"/>
  <c r="K82" i="51"/>
  <c r="L82" i="51" s="1"/>
  <c r="C88" i="51"/>
  <c r="F88" i="51" s="1"/>
  <c r="K124" i="54"/>
  <c r="L124" i="54" s="1"/>
  <c r="C130" i="54"/>
  <c r="F130" i="54" s="1"/>
  <c r="K133" i="50"/>
  <c r="L133" i="50" s="1"/>
  <c r="C136" i="50"/>
  <c r="F136" i="50" s="1"/>
  <c r="K91" i="49"/>
  <c r="L91" i="49" s="1"/>
  <c r="C94" i="49"/>
  <c r="F94" i="49" s="1"/>
  <c r="C130" i="47"/>
  <c r="F130" i="47" s="1"/>
  <c r="K124" i="47"/>
  <c r="L124" i="47" s="1"/>
  <c r="C139" i="48"/>
  <c r="F139" i="48" s="1"/>
  <c r="K64" i="48"/>
  <c r="L64" i="48" s="1"/>
  <c r="C70" i="48"/>
  <c r="F70" i="48" s="1"/>
  <c r="C36" i="47"/>
  <c r="F36" i="47" s="1"/>
  <c r="K6" i="47"/>
  <c r="L6" i="47" s="1"/>
  <c r="C58" i="47"/>
  <c r="F58" i="47" s="1"/>
  <c r="C109" i="46"/>
  <c r="F109" i="46" s="1"/>
  <c r="K106" i="46"/>
  <c r="L106" i="46" s="1"/>
  <c r="K97" i="46"/>
  <c r="L97" i="46" s="1"/>
  <c r="C103" i="46"/>
  <c r="F103" i="46" s="1"/>
  <c r="C115" i="48"/>
  <c r="F115" i="48" s="1"/>
  <c r="K112" i="48"/>
  <c r="L112" i="48" s="1"/>
  <c r="C70" i="44"/>
  <c r="F70" i="44" s="1"/>
  <c r="C139" i="44"/>
  <c r="F139" i="44" s="1"/>
  <c r="K64" i="44"/>
  <c r="L64" i="44" s="1"/>
  <c r="K73" i="55"/>
  <c r="L73" i="55" s="1"/>
  <c r="C79" i="55"/>
  <c r="F79" i="55" s="1"/>
  <c r="K97" i="48"/>
  <c r="L97" i="48" s="1"/>
  <c r="C103" i="48"/>
  <c r="F103" i="48" s="1"/>
  <c r="C130" i="41"/>
  <c r="F130" i="41" s="1"/>
  <c r="K124" i="41"/>
  <c r="L124" i="41" s="1"/>
  <c r="C130" i="49"/>
  <c r="F130" i="49" s="1"/>
  <c r="K124" i="49"/>
  <c r="L124" i="49" s="1"/>
  <c r="K97" i="39"/>
  <c r="L97" i="39" s="1"/>
  <c r="C103" i="39"/>
  <c r="F103" i="39" s="1"/>
  <c r="C55" i="49"/>
  <c r="F55" i="49" s="1"/>
  <c r="K40" i="49"/>
  <c r="L40" i="49" s="1"/>
  <c r="C103" i="40"/>
  <c r="F103" i="40" s="1"/>
  <c r="K97" i="40"/>
  <c r="L97" i="40" s="1"/>
  <c r="C103" i="41"/>
  <c r="F103" i="41" s="1"/>
  <c r="K97" i="41"/>
  <c r="L97" i="41" s="1"/>
  <c r="K118" i="41"/>
  <c r="L118" i="41" s="1"/>
  <c r="C121" i="41"/>
  <c r="F121" i="41" s="1"/>
  <c r="K118" i="48"/>
  <c r="L118" i="48" s="1"/>
  <c r="C121" i="48"/>
  <c r="F121" i="48" s="1"/>
  <c r="C109" i="67"/>
  <c r="F109" i="67" s="1"/>
  <c r="K106" i="67"/>
  <c r="L106" i="67" s="1"/>
  <c r="C115" i="67"/>
  <c r="F115" i="67" s="1"/>
  <c r="C121" i="67"/>
  <c r="F121" i="67" s="1"/>
  <c r="K118" i="67"/>
  <c r="L118" i="67" s="1"/>
  <c r="K112" i="63"/>
  <c r="L112" i="63" s="1"/>
  <c r="C115" i="63"/>
  <c r="F115" i="63" s="1"/>
  <c r="K124" i="62"/>
  <c r="L124" i="62" s="1"/>
  <c r="C130" i="62"/>
  <c r="F130" i="62" s="1"/>
  <c r="K82" i="64"/>
  <c r="L82" i="64" s="1"/>
  <c r="K97" i="60"/>
  <c r="L97" i="60" s="1"/>
  <c r="C103" i="60"/>
  <c r="F103" i="60" s="1"/>
  <c r="C79" i="60"/>
  <c r="F79" i="60" s="1"/>
  <c r="K73" i="60"/>
  <c r="L73" i="60" s="1"/>
  <c r="C130" i="64"/>
  <c r="F130" i="64" s="1"/>
  <c r="K124" i="64"/>
  <c r="L124" i="64" s="1"/>
  <c r="C70" i="61"/>
  <c r="F70" i="61" s="1"/>
  <c r="K64" i="61"/>
  <c r="L64" i="61" s="1"/>
  <c r="K6" i="60"/>
  <c r="L6" i="60" s="1"/>
  <c r="C70" i="62"/>
  <c r="F70" i="62" s="1"/>
  <c r="K64" i="62"/>
  <c r="L64" i="62" s="1"/>
  <c r="K6" i="61"/>
  <c r="L6" i="61" s="1"/>
  <c r="K118" i="57"/>
  <c r="L118" i="57" s="1"/>
  <c r="C121" i="57"/>
  <c r="F121" i="57" s="1"/>
  <c r="K6" i="62"/>
  <c r="L6" i="62" s="1"/>
  <c r="C58" i="62"/>
  <c r="F58" i="62" s="1"/>
  <c r="K106" i="63"/>
  <c r="L106" i="63" s="1"/>
  <c r="C109" i="63"/>
  <c r="F109" i="63" s="1"/>
  <c r="K6" i="59"/>
  <c r="L6" i="59" s="1"/>
  <c r="C136" i="56"/>
  <c r="F136" i="56" s="1"/>
  <c r="K133" i="56"/>
  <c r="L133" i="56" s="1"/>
  <c r="C94" i="55"/>
  <c r="F94" i="55" s="1"/>
  <c r="K91" i="55"/>
  <c r="L91" i="55" s="1"/>
  <c r="C139" i="54"/>
  <c r="F139" i="54" s="1"/>
  <c r="C70" i="54"/>
  <c r="F70" i="54" s="1"/>
  <c r="K64" i="54"/>
  <c r="L64" i="54" s="1"/>
  <c r="C36" i="53"/>
  <c r="F36" i="53" s="1"/>
  <c r="K6" i="53"/>
  <c r="L6" i="53" s="1"/>
  <c r="C58" i="53"/>
  <c r="F58" i="53" s="1"/>
  <c r="C136" i="52"/>
  <c r="F136" i="52" s="1"/>
  <c r="K133" i="52"/>
  <c r="L133" i="52" s="1"/>
  <c r="C79" i="52"/>
  <c r="F79" i="52" s="1"/>
  <c r="K73" i="52"/>
  <c r="L73" i="52" s="1"/>
  <c r="K97" i="51"/>
  <c r="L97" i="51" s="1"/>
  <c r="C103" i="51"/>
  <c r="F103" i="51" s="1"/>
  <c r="K133" i="58"/>
  <c r="L133" i="58" s="1"/>
  <c r="C136" i="58"/>
  <c r="F136" i="58" s="1"/>
  <c r="K73" i="53"/>
  <c r="L73" i="53" s="1"/>
  <c r="C79" i="53"/>
  <c r="F79" i="53" s="1"/>
  <c r="K112" i="50"/>
  <c r="L112" i="50" s="1"/>
  <c r="C115" i="50"/>
  <c r="F115" i="50" s="1"/>
  <c r="C139" i="47"/>
  <c r="F139" i="47" s="1"/>
  <c r="K64" i="47"/>
  <c r="L64" i="47" s="1"/>
  <c r="C70" i="47"/>
  <c r="F70" i="47" s="1"/>
  <c r="C36" i="46"/>
  <c r="F36" i="46" s="1"/>
  <c r="K6" i="46"/>
  <c r="L6" i="46" s="1"/>
  <c r="C58" i="46"/>
  <c r="F58" i="46" s="1"/>
  <c r="C103" i="44"/>
  <c r="F103" i="44" s="1"/>
  <c r="K97" i="44"/>
  <c r="L97" i="44" s="1"/>
  <c r="C109" i="47"/>
  <c r="F109" i="47" s="1"/>
  <c r="K106" i="47"/>
  <c r="L106" i="47" s="1"/>
  <c r="C136" i="47"/>
  <c r="F136" i="47" s="1"/>
  <c r="K133" i="47"/>
  <c r="L133" i="47" s="1"/>
  <c r="C94" i="46"/>
  <c r="F94" i="46" s="1"/>
  <c r="K91" i="46"/>
  <c r="L91" i="46" s="1"/>
  <c r="C55" i="47"/>
  <c r="F55" i="47" s="1"/>
  <c r="K40" i="47"/>
  <c r="L40" i="47" s="1"/>
  <c r="K91" i="48"/>
  <c r="L91" i="48" s="1"/>
  <c r="C94" i="48"/>
  <c r="F94" i="48" s="1"/>
  <c r="C130" i="45"/>
  <c r="F130" i="45" s="1"/>
  <c r="K124" i="45"/>
  <c r="L124" i="45" s="1"/>
  <c r="C139" i="41"/>
  <c r="F139" i="41" s="1"/>
  <c r="C70" i="41"/>
  <c r="F70" i="41" s="1"/>
  <c r="K64" i="41"/>
  <c r="L64" i="41" s="1"/>
  <c r="C36" i="40"/>
  <c r="F36" i="40" s="1"/>
  <c r="K6" i="40"/>
  <c r="L6" i="40" s="1"/>
  <c r="C58" i="40"/>
  <c r="F58" i="40" s="1"/>
  <c r="K106" i="39"/>
  <c r="L106" i="39" s="1"/>
  <c r="C109" i="39"/>
  <c r="F109" i="39" s="1"/>
  <c r="C36" i="42"/>
  <c r="F36" i="42" s="1"/>
  <c r="K6" i="42"/>
  <c r="L6" i="42" s="1"/>
  <c r="C58" i="42"/>
  <c r="F58" i="42" s="1"/>
  <c r="K64" i="46"/>
  <c r="L64" i="46" s="1"/>
  <c r="C70" i="46"/>
  <c r="F70" i="46" s="1"/>
  <c r="C139" i="46"/>
  <c r="F139" i="46" s="1"/>
  <c r="K133" i="40"/>
  <c r="L133" i="40" s="1"/>
  <c r="C136" i="40"/>
  <c r="F136" i="40" s="1"/>
  <c r="C94" i="39"/>
  <c r="F94" i="39" s="1"/>
  <c r="K91" i="39"/>
  <c r="L91" i="39" s="1"/>
  <c r="C136" i="41"/>
  <c r="F136" i="41" s="1"/>
  <c r="K133" i="41"/>
  <c r="L133" i="41" s="1"/>
  <c r="C94" i="40"/>
  <c r="F94" i="40" s="1"/>
  <c r="K91" i="40"/>
  <c r="L91" i="40" s="1"/>
  <c r="K106" i="65"/>
  <c r="L106" i="65" s="1"/>
  <c r="C109" i="65"/>
  <c r="F109" i="65" s="1"/>
  <c r="K106" i="66"/>
  <c r="L106" i="66" s="1"/>
  <c r="C109" i="66"/>
  <c r="F109" i="66" s="1"/>
  <c r="C103" i="65"/>
  <c r="F103" i="65" s="1"/>
  <c r="K97" i="65"/>
  <c r="L97" i="65" s="1"/>
  <c r="C55" i="66"/>
  <c r="F55" i="66" s="1"/>
  <c r="K40" i="66"/>
  <c r="L40" i="66" s="1"/>
  <c r="K73" i="67"/>
  <c r="L73" i="67" s="1"/>
  <c r="K97" i="63"/>
  <c r="L97" i="63" s="1"/>
  <c r="C103" i="63"/>
  <c r="F103" i="63" s="1"/>
  <c r="C36" i="66"/>
  <c r="F36" i="66" s="1"/>
  <c r="K6" i="66"/>
  <c r="L6" i="66" s="1"/>
  <c r="C55" i="64"/>
  <c r="F55" i="64" s="1"/>
  <c r="K40" i="64"/>
  <c r="L40" i="64" s="1"/>
  <c r="K64" i="66"/>
  <c r="L64" i="66" s="1"/>
  <c r="C70" i="66"/>
  <c r="F70" i="66" s="1"/>
  <c r="K124" i="63"/>
  <c r="L124" i="63" s="1"/>
  <c r="C130" i="63"/>
  <c r="F130" i="63" s="1"/>
  <c r="C136" i="61"/>
  <c r="F136" i="61" s="1"/>
  <c r="K133" i="61"/>
  <c r="L133" i="61" s="1"/>
  <c r="K91" i="60"/>
  <c r="L91" i="60" s="1"/>
  <c r="C94" i="60"/>
  <c r="F94" i="60" s="1"/>
  <c r="C79" i="57"/>
  <c r="F79" i="57" s="1"/>
  <c r="K73" i="57"/>
  <c r="L73" i="57" s="1"/>
  <c r="C103" i="59"/>
  <c r="F103" i="59" s="1"/>
  <c r="K97" i="59"/>
  <c r="L97" i="59" s="1"/>
  <c r="C88" i="58"/>
  <c r="F88" i="58" s="1"/>
  <c r="K82" i="58"/>
  <c r="L82" i="58" s="1"/>
  <c r="K73" i="62"/>
  <c r="L73" i="62" s="1"/>
  <c r="C79" i="62"/>
  <c r="F79" i="62" s="1"/>
  <c r="C109" i="54"/>
  <c r="F109" i="54" s="1"/>
  <c r="K106" i="54"/>
  <c r="L106" i="54" s="1"/>
  <c r="C109" i="55"/>
  <c r="F109" i="55" s="1"/>
  <c r="K106" i="55"/>
  <c r="L106" i="55" s="1"/>
  <c r="C70" i="58"/>
  <c r="F70" i="58" s="1"/>
  <c r="K64" i="58"/>
  <c r="L64" i="58" s="1"/>
  <c r="C139" i="58"/>
  <c r="F139" i="58" s="1"/>
  <c r="C136" i="55"/>
  <c r="F136" i="55" s="1"/>
  <c r="K133" i="55"/>
  <c r="L133" i="55" s="1"/>
  <c r="C115" i="56"/>
  <c r="F115" i="56" s="1"/>
  <c r="K112" i="56"/>
  <c r="L112" i="56" s="1"/>
  <c r="C130" i="53"/>
  <c r="F130" i="53" s="1"/>
  <c r="K124" i="53"/>
  <c r="L124" i="53" s="1"/>
  <c r="C88" i="54"/>
  <c r="F88" i="54" s="1"/>
  <c r="K82" i="54"/>
  <c r="L82" i="54" s="1"/>
  <c r="C139" i="57"/>
  <c r="F139" i="57" s="1"/>
  <c r="K64" i="57"/>
  <c r="L64" i="57" s="1"/>
  <c r="C70" i="57"/>
  <c r="F70" i="57" s="1"/>
  <c r="C115" i="52"/>
  <c r="F115" i="52" s="1"/>
  <c r="K112" i="52"/>
  <c r="L112" i="52" s="1"/>
  <c r="K118" i="56"/>
  <c r="L118" i="56" s="1"/>
  <c r="C121" i="56"/>
  <c r="F121" i="56" s="1"/>
  <c r="K91" i="51"/>
  <c r="L91" i="51" s="1"/>
  <c r="C94" i="51"/>
  <c r="F94" i="51" s="1"/>
  <c r="K133" i="60"/>
  <c r="L133" i="60" s="1"/>
  <c r="C136" i="60"/>
  <c r="F136" i="60" s="1"/>
  <c r="C55" i="50"/>
  <c r="F55" i="50" s="1"/>
  <c r="K40" i="50"/>
  <c r="L40" i="50" s="1"/>
  <c r="C88" i="48"/>
  <c r="F88" i="48" s="1"/>
  <c r="K82" i="48"/>
  <c r="L82" i="48" s="1"/>
  <c r="C136" i="45"/>
  <c r="F136" i="45" s="1"/>
  <c r="K133" i="45"/>
  <c r="L133" i="45" s="1"/>
  <c r="C94" i="44"/>
  <c r="F94" i="44" s="1"/>
  <c r="K91" i="44"/>
  <c r="L91" i="44" s="1"/>
  <c r="C109" i="50"/>
  <c r="F109" i="50" s="1"/>
  <c r="K106" i="50"/>
  <c r="L106" i="50" s="1"/>
  <c r="K97" i="45"/>
  <c r="L97" i="45" s="1"/>
  <c r="C103" i="45"/>
  <c r="F103" i="45" s="1"/>
  <c r="C55" i="57"/>
  <c r="F55" i="57" s="1"/>
  <c r="K40" i="57"/>
  <c r="L40" i="57" s="1"/>
  <c r="C115" i="47"/>
  <c r="F115" i="47" s="1"/>
  <c r="K112" i="47"/>
  <c r="L112" i="47" s="1"/>
  <c r="C121" i="46"/>
  <c r="F121" i="46" s="1"/>
  <c r="K118" i="46"/>
  <c r="L118" i="46" s="1"/>
  <c r="C36" i="52"/>
  <c r="F36" i="52" s="1"/>
  <c r="C58" i="52"/>
  <c r="F58" i="52" s="1"/>
  <c r="K6" i="52"/>
  <c r="L6" i="52" s="1"/>
  <c r="C70" i="45"/>
  <c r="F70" i="45" s="1"/>
  <c r="C139" i="45"/>
  <c r="F139" i="45" s="1"/>
  <c r="K64" i="45"/>
  <c r="L64" i="45" s="1"/>
  <c r="C58" i="44"/>
  <c r="F58" i="44" s="1"/>
  <c r="K6" i="44"/>
  <c r="L6" i="44" s="1"/>
  <c r="C36" i="44"/>
  <c r="F36" i="44" s="1"/>
  <c r="K106" i="44"/>
  <c r="L106" i="44" s="1"/>
  <c r="C109" i="44"/>
  <c r="F109" i="44" s="1"/>
  <c r="C70" i="43"/>
  <c r="F70" i="43" s="1"/>
  <c r="C139" i="43"/>
  <c r="F139" i="43" s="1"/>
  <c r="K64" i="43"/>
  <c r="L64" i="43" s="1"/>
  <c r="C115" i="40"/>
  <c r="F115" i="40" s="1"/>
  <c r="K112" i="40"/>
  <c r="L112" i="40" s="1"/>
  <c r="C115" i="41"/>
  <c r="F115" i="41" s="1"/>
  <c r="K112" i="41"/>
  <c r="L112" i="41" s="1"/>
  <c r="C79" i="40"/>
  <c r="F79" i="40" s="1"/>
  <c r="K73" i="40"/>
  <c r="L73" i="40" s="1"/>
  <c r="C94" i="41"/>
  <c r="F94" i="41" s="1"/>
  <c r="K91" i="41"/>
  <c r="L91" i="41" s="1"/>
  <c r="K64" i="39"/>
  <c r="L64" i="39" s="1"/>
  <c r="C70" i="39"/>
  <c r="F70" i="39" s="1"/>
  <c r="C139" i="39"/>
  <c r="F139" i="39" s="1"/>
  <c r="K124" i="39"/>
  <c r="L124" i="39" s="1"/>
  <c r="C130" i="39"/>
  <c r="F130" i="39" s="1"/>
  <c r="C136" i="66"/>
  <c r="F136" i="66" s="1"/>
  <c r="K133" i="66"/>
  <c r="L133" i="66" s="1"/>
  <c r="C121" i="65"/>
  <c r="F121" i="65" s="1"/>
  <c r="K118" i="65"/>
  <c r="L118" i="65" s="1"/>
  <c r="C130" i="67"/>
  <c r="F130" i="67" s="1"/>
  <c r="K124" i="67"/>
  <c r="L124" i="67" s="1"/>
  <c r="C136" i="64"/>
  <c r="F136" i="64" s="1"/>
  <c r="K133" i="64"/>
  <c r="L133" i="64" s="1"/>
  <c r="K91" i="63"/>
  <c r="L91" i="63" s="1"/>
  <c r="C94" i="63"/>
  <c r="F94" i="63" s="1"/>
  <c r="C121" i="63"/>
  <c r="F121" i="63" s="1"/>
  <c r="K118" i="63"/>
  <c r="L118" i="63" s="1"/>
  <c r="C70" i="63"/>
  <c r="F70" i="63" s="1"/>
  <c r="C139" i="63"/>
  <c r="F139" i="63" s="1"/>
  <c r="K64" i="63"/>
  <c r="L64" i="63" s="1"/>
  <c r="K112" i="61"/>
  <c r="L112" i="61" s="1"/>
  <c r="C115" i="61"/>
  <c r="F115" i="61" s="1"/>
  <c r="C88" i="66"/>
  <c r="F88" i="66" s="1"/>
  <c r="K82" i="66"/>
  <c r="L82" i="66" s="1"/>
  <c r="C55" i="62"/>
  <c r="F55" i="62" s="1"/>
  <c r="K40" i="62"/>
  <c r="L40" i="62" s="1"/>
  <c r="C94" i="67"/>
  <c r="F94" i="67" s="1"/>
  <c r="K91" i="67"/>
  <c r="L91" i="67" s="1"/>
  <c r="C94" i="59"/>
  <c r="F94" i="59" s="1"/>
  <c r="K91" i="59"/>
  <c r="L91" i="59" s="1"/>
  <c r="K124" i="57"/>
  <c r="L124" i="57" s="1"/>
  <c r="C130" i="57"/>
  <c r="F130" i="57" s="1"/>
  <c r="K133" i="57"/>
  <c r="L133" i="57" s="1"/>
  <c r="C136" i="57"/>
  <c r="F136" i="57" s="1"/>
  <c r="K112" i="60"/>
  <c r="L112" i="60" s="1"/>
  <c r="C115" i="60"/>
  <c r="F115" i="60" s="1"/>
  <c r="C130" i="58"/>
  <c r="F130" i="58" s="1"/>
  <c r="K124" i="58"/>
  <c r="L124" i="58" s="1"/>
  <c r="C115" i="55"/>
  <c r="F115" i="55" s="1"/>
  <c r="K112" i="55"/>
  <c r="L112" i="55" s="1"/>
  <c r="C55" i="55"/>
  <c r="F55" i="55" s="1"/>
  <c r="K40" i="55"/>
  <c r="L40" i="55" s="1"/>
  <c r="C139" i="53"/>
  <c r="F139" i="53" s="1"/>
  <c r="K64" i="53"/>
  <c r="L64" i="53" s="1"/>
  <c r="C70" i="53"/>
  <c r="F70" i="53" s="1"/>
  <c r="K106" i="61"/>
  <c r="L106" i="61" s="1"/>
  <c r="C109" i="61"/>
  <c r="F109" i="61" s="1"/>
  <c r="K73" i="56"/>
  <c r="L73" i="56" s="1"/>
  <c r="C79" i="56"/>
  <c r="F79" i="56" s="1"/>
  <c r="C115" i="53"/>
  <c r="F115" i="53" s="1"/>
  <c r="K112" i="53"/>
  <c r="L112" i="53" s="1"/>
  <c r="C58" i="51"/>
  <c r="F58" i="51" s="1"/>
  <c r="K6" i="51"/>
  <c r="L6" i="51" s="1"/>
  <c r="C36" i="51"/>
  <c r="F36" i="51" s="1"/>
  <c r="K118" i="53"/>
  <c r="L118" i="53" s="1"/>
  <c r="C121" i="53"/>
  <c r="F121" i="53" s="1"/>
  <c r="K106" i="45"/>
  <c r="L106" i="45" s="1"/>
  <c r="C109" i="45"/>
  <c r="F109" i="45" s="1"/>
  <c r="C94" i="50"/>
  <c r="F94" i="50" s="1"/>
  <c r="K91" i="50"/>
  <c r="L91" i="50" s="1"/>
  <c r="C115" i="45"/>
  <c r="F115" i="45" s="1"/>
  <c r="K112" i="45"/>
  <c r="L112" i="45" s="1"/>
  <c r="C115" i="49"/>
  <c r="F115" i="49" s="1"/>
  <c r="K112" i="49"/>
  <c r="L112" i="49" s="1"/>
  <c r="C136" i="46"/>
  <c r="F136" i="46" s="1"/>
  <c r="K133" i="46"/>
  <c r="L133" i="46" s="1"/>
  <c r="K91" i="45"/>
  <c r="L91" i="45" s="1"/>
  <c r="C94" i="45"/>
  <c r="F94" i="45" s="1"/>
  <c r="C55" i="46"/>
  <c r="F55" i="46" s="1"/>
  <c r="K40" i="46"/>
  <c r="L40" i="46" s="1"/>
  <c r="C79" i="46"/>
  <c r="F79" i="46" s="1"/>
  <c r="K73" i="46"/>
  <c r="L73" i="46" s="1"/>
  <c r="C115" i="51"/>
  <c r="F115" i="51" s="1"/>
  <c r="K112" i="51"/>
  <c r="L112" i="51" s="1"/>
  <c r="C55" i="48"/>
  <c r="F55" i="48" s="1"/>
  <c r="K40" i="48"/>
  <c r="L40" i="48" s="1"/>
  <c r="K133" i="43"/>
  <c r="L133" i="43" s="1"/>
  <c r="C136" i="43"/>
  <c r="F136" i="43" s="1"/>
  <c r="C88" i="41"/>
  <c r="F88" i="41" s="1"/>
  <c r="K82" i="41"/>
  <c r="L82" i="41" s="1"/>
  <c r="K40" i="39"/>
  <c r="L40" i="39" s="1"/>
  <c r="C55" i="39"/>
  <c r="F55" i="39" s="1"/>
  <c r="K112" i="43"/>
  <c r="L112" i="43" s="1"/>
  <c r="C115" i="43"/>
  <c r="F115" i="43" s="1"/>
  <c r="K40" i="40"/>
  <c r="L40" i="40" s="1"/>
  <c r="C55" i="40"/>
  <c r="F55" i="40" s="1"/>
  <c r="K106" i="43"/>
  <c r="L106" i="43" s="1"/>
  <c r="C109" i="43"/>
  <c r="F109" i="43" s="1"/>
  <c r="C55" i="42"/>
  <c r="F55" i="42" s="1"/>
  <c r="K40" i="42"/>
  <c r="L40" i="42" s="1"/>
  <c r="C88" i="67"/>
  <c r="F88" i="67" s="1"/>
  <c r="K82" i="67"/>
  <c r="L82" i="67" s="1"/>
  <c r="C88" i="68"/>
  <c r="F88" i="68" s="1"/>
  <c r="K82" i="68"/>
  <c r="L82" i="68" s="1"/>
  <c r="C136" i="65"/>
  <c r="F136" i="65" s="1"/>
  <c r="K133" i="65"/>
  <c r="L133" i="65" s="1"/>
  <c r="C115" i="66"/>
  <c r="F115" i="66" s="1"/>
  <c r="K112" i="66"/>
  <c r="L112" i="66" s="1"/>
  <c r="C79" i="65"/>
  <c r="F79" i="65" s="1"/>
  <c r="K73" i="65"/>
  <c r="L73" i="65" s="1"/>
  <c r="C115" i="64"/>
  <c r="F115" i="64" s="1"/>
  <c r="K112" i="64"/>
  <c r="L112" i="64" s="1"/>
  <c r="C79" i="63"/>
  <c r="F79" i="63" s="1"/>
  <c r="K73" i="63"/>
  <c r="L73" i="63" s="1"/>
  <c r="C121" i="64"/>
  <c r="F121" i="64" s="1"/>
  <c r="K118" i="64"/>
  <c r="L118" i="64" s="1"/>
  <c r="K6" i="64"/>
  <c r="L6" i="64" s="1"/>
  <c r="C58" i="64"/>
  <c r="F58" i="64" s="1"/>
  <c r="C36" i="64"/>
  <c r="F36" i="64" s="1"/>
  <c r="C55" i="60"/>
  <c r="F55" i="60" s="1"/>
  <c r="K40" i="60"/>
  <c r="L40" i="60" s="1"/>
  <c r="C103" i="61"/>
  <c r="F103" i="61" s="1"/>
  <c r="K97" i="61"/>
  <c r="L97" i="61" s="1"/>
  <c r="C121" i="61"/>
  <c r="F121" i="61" s="1"/>
  <c r="K118" i="61"/>
  <c r="L118" i="61" s="1"/>
  <c r="K82" i="65"/>
  <c r="L82" i="65" s="1"/>
  <c r="C88" i="65"/>
  <c r="F88" i="65" s="1"/>
  <c r="K106" i="59"/>
  <c r="L106" i="59" s="1"/>
  <c r="C109" i="59"/>
  <c r="F109" i="59" s="1"/>
  <c r="K133" i="62"/>
  <c r="L133" i="62" s="1"/>
  <c r="C136" i="62"/>
  <c r="F136" i="62" s="1"/>
  <c r="C130" i="60"/>
  <c r="F130" i="60" s="1"/>
  <c r="K124" i="60"/>
  <c r="L124" i="60" s="1"/>
  <c r="K112" i="59"/>
  <c r="L112" i="59" s="1"/>
  <c r="C115" i="59"/>
  <c r="F115" i="59" s="1"/>
  <c r="C109" i="57"/>
  <c r="F109" i="57" s="1"/>
  <c r="K106" i="57"/>
  <c r="L106" i="57" s="1"/>
  <c r="K97" i="57"/>
  <c r="L97" i="57" s="1"/>
  <c r="C103" i="57"/>
  <c r="F103" i="57" s="1"/>
  <c r="C88" i="56"/>
  <c r="F88" i="56" s="1"/>
  <c r="K82" i="56"/>
  <c r="L82" i="56" s="1"/>
  <c r="C136" i="54"/>
  <c r="F136" i="54" s="1"/>
  <c r="K133" i="54"/>
  <c r="L133" i="54" s="1"/>
  <c r="K91" i="57"/>
  <c r="L91" i="57" s="1"/>
  <c r="C94" i="57"/>
  <c r="F94" i="57" s="1"/>
  <c r="K118" i="54"/>
  <c r="L118" i="54" s="1"/>
  <c r="C121" i="54"/>
  <c r="F121" i="54" s="1"/>
  <c r="C55" i="56"/>
  <c r="F55" i="56" s="1"/>
  <c r="K40" i="56"/>
  <c r="L40" i="56" s="1"/>
  <c r="K97" i="56"/>
  <c r="L97" i="56" s="1"/>
  <c r="C103" i="56"/>
  <c r="F103" i="56" s="1"/>
  <c r="C103" i="53"/>
  <c r="F103" i="53" s="1"/>
  <c r="K97" i="53"/>
  <c r="L97" i="53" s="1"/>
  <c r="C55" i="51"/>
  <c r="F55" i="51" s="1"/>
  <c r="K40" i="51"/>
  <c r="L40" i="51" s="1"/>
  <c r="C130" i="50"/>
  <c r="F130" i="50" s="1"/>
  <c r="K124" i="50"/>
  <c r="L124" i="50" s="1"/>
  <c r="C88" i="50"/>
  <c r="F88" i="50" s="1"/>
  <c r="K82" i="50"/>
  <c r="L82" i="50" s="1"/>
  <c r="C103" i="52"/>
  <c r="F103" i="52" s="1"/>
  <c r="K97" i="52"/>
  <c r="L97" i="52" s="1"/>
  <c r="C79" i="49"/>
  <c r="F79" i="49" s="1"/>
  <c r="K73" i="49"/>
  <c r="L73" i="49" s="1"/>
  <c r="C121" i="49"/>
  <c r="F121" i="49" s="1"/>
  <c r="K118" i="49"/>
  <c r="L118" i="49" s="1"/>
  <c r="K97" i="43"/>
  <c r="L97" i="43" s="1"/>
  <c r="C103" i="43"/>
  <c r="F103" i="43" s="1"/>
  <c r="K133" i="49"/>
  <c r="L133" i="49" s="1"/>
  <c r="C136" i="49"/>
  <c r="F136" i="49" s="1"/>
  <c r="K40" i="44"/>
  <c r="L40" i="44" s="1"/>
  <c r="C55" i="44"/>
  <c r="F55" i="44" s="1"/>
  <c r="C115" i="46"/>
  <c r="F115" i="46" s="1"/>
  <c r="K112" i="46"/>
  <c r="L112" i="46" s="1"/>
  <c r="C136" i="51"/>
  <c r="F136" i="51" s="1"/>
  <c r="K133" i="51"/>
  <c r="L133" i="51" s="1"/>
  <c r="K118" i="47"/>
  <c r="L118" i="47" s="1"/>
  <c r="C121" i="47"/>
  <c r="F121" i="47" s="1"/>
  <c r="C130" i="46"/>
  <c r="F130" i="46" s="1"/>
  <c r="K124" i="46"/>
  <c r="L124" i="46" s="1"/>
  <c r="C109" i="40"/>
  <c r="F109" i="40" s="1"/>
  <c r="K106" i="40"/>
  <c r="L106" i="40" s="1"/>
  <c r="C55" i="41"/>
  <c r="F55" i="41" s="1"/>
  <c r="K40" i="41"/>
  <c r="L40" i="41" s="1"/>
  <c r="C58" i="43"/>
  <c r="F58" i="43" s="1"/>
  <c r="K6" i="43"/>
  <c r="L6" i="43" s="1"/>
  <c r="C36" i="43"/>
  <c r="F36" i="43" s="1"/>
  <c r="C79" i="39"/>
  <c r="F79" i="39" s="1"/>
  <c r="K73" i="39"/>
  <c r="L73" i="39" s="1"/>
  <c r="C121" i="39"/>
  <c r="F121" i="39" s="1"/>
  <c r="K118" i="39"/>
  <c r="L118" i="39" s="1"/>
  <c r="K73" i="42"/>
  <c r="L73" i="42" s="1"/>
  <c r="C79" i="42"/>
  <c r="F79" i="42" s="1"/>
  <c r="K118" i="42"/>
  <c r="L118" i="42" s="1"/>
  <c r="C121" i="42"/>
  <c r="F121" i="42" s="1"/>
  <c r="C36" i="39"/>
  <c r="F36" i="39" s="1"/>
  <c r="K6" i="39"/>
  <c r="L6" i="39" s="1"/>
  <c r="C58" i="39"/>
  <c r="F58" i="39" s="1"/>
  <c r="C94" i="65"/>
  <c r="F94" i="65" s="1"/>
  <c r="K91" i="65"/>
  <c r="L91" i="65" s="1"/>
  <c r="C115" i="65"/>
  <c r="F115" i="65" s="1"/>
  <c r="K112" i="65"/>
  <c r="L112" i="65" s="1"/>
  <c r="C55" i="65"/>
  <c r="F55" i="65" s="1"/>
  <c r="K40" i="65"/>
  <c r="L40" i="65" s="1"/>
  <c r="K97" i="68"/>
  <c r="L97" i="68" s="1"/>
  <c r="C103" i="68"/>
  <c r="F103" i="68" s="1"/>
  <c r="C55" i="63"/>
  <c r="F55" i="63" s="1"/>
  <c r="K40" i="63"/>
  <c r="L40" i="63" s="1"/>
  <c r="C79" i="64"/>
  <c r="F79" i="64" s="1"/>
  <c r="K73" i="64"/>
  <c r="L73" i="64" s="1"/>
  <c r="C121" i="66"/>
  <c r="F121" i="66" s="1"/>
  <c r="K118" i="66"/>
  <c r="L118" i="66" s="1"/>
  <c r="C121" i="59"/>
  <c r="F121" i="59" s="1"/>
  <c r="K118" i="59"/>
  <c r="L118" i="59" s="1"/>
  <c r="C94" i="61"/>
  <c r="F94" i="61" s="1"/>
  <c r="K91" i="61"/>
  <c r="L91" i="61" s="1"/>
  <c r="C70" i="64"/>
  <c r="F70" i="64" s="1"/>
  <c r="K64" i="64"/>
  <c r="L64" i="64" s="1"/>
  <c r="C139" i="64"/>
  <c r="F139" i="64" s="1"/>
  <c r="C79" i="61"/>
  <c r="F79" i="61" s="1"/>
  <c r="K73" i="61"/>
  <c r="L73" i="61" s="1"/>
  <c r="C58" i="65"/>
  <c r="F58" i="65" s="1"/>
  <c r="C36" i="65"/>
  <c r="F36" i="65" s="1"/>
  <c r="K6" i="65"/>
  <c r="L6" i="65" s="1"/>
  <c r="K97" i="58"/>
  <c r="L97" i="58" s="1"/>
  <c r="C103" i="58"/>
  <c r="F103" i="58" s="1"/>
  <c r="C55" i="59"/>
  <c r="F55" i="59" s="1"/>
  <c r="K40" i="59"/>
  <c r="L40" i="59" s="1"/>
  <c r="C139" i="59"/>
  <c r="F139" i="59" s="1"/>
  <c r="C70" i="59"/>
  <c r="F70" i="59" s="1"/>
  <c r="K64" i="59"/>
  <c r="L64" i="59" s="1"/>
  <c r="C58" i="58"/>
  <c r="F58" i="58" s="1"/>
  <c r="C36" i="58"/>
  <c r="F36" i="58" s="1"/>
  <c r="K6" i="58"/>
  <c r="L6" i="58" s="1"/>
  <c r="C88" i="55"/>
  <c r="F88" i="55" s="1"/>
  <c r="K82" i="55"/>
  <c r="L82" i="55" s="1"/>
  <c r="K106" i="58"/>
  <c r="L106" i="58" s="1"/>
  <c r="C109" i="58"/>
  <c r="F109" i="58" s="1"/>
  <c r="C115" i="54"/>
  <c r="F115" i="54" s="1"/>
  <c r="K112" i="54"/>
  <c r="L112" i="54" s="1"/>
  <c r="C79" i="54"/>
  <c r="F79" i="54" s="1"/>
  <c r="K73" i="54"/>
  <c r="L73" i="54" s="1"/>
  <c r="C130" i="55"/>
  <c r="F130" i="55" s="1"/>
  <c r="K124" i="55"/>
  <c r="L124" i="55" s="1"/>
  <c r="C36" i="54"/>
  <c r="F36" i="54" s="1"/>
  <c r="K6" i="54"/>
  <c r="L6" i="54" s="1"/>
  <c r="C58" i="54"/>
  <c r="F58" i="54" s="1"/>
  <c r="C103" i="54"/>
  <c r="F103" i="54" s="1"/>
  <c r="K97" i="54"/>
  <c r="L97" i="54" s="1"/>
  <c r="K64" i="55"/>
  <c r="L64" i="55" s="1"/>
  <c r="C70" i="55"/>
  <c r="F70" i="55" s="1"/>
  <c r="C139" i="55"/>
  <c r="F139" i="55" s="1"/>
  <c r="C94" i="53"/>
  <c r="F94" i="53" s="1"/>
  <c r="K91" i="53"/>
  <c r="L91" i="53" s="1"/>
  <c r="C55" i="54"/>
  <c r="F55" i="54" s="1"/>
  <c r="K40" i="54"/>
  <c r="L40" i="54" s="1"/>
  <c r="K118" i="50"/>
  <c r="L118" i="50" s="1"/>
  <c r="C121" i="50"/>
  <c r="F121" i="50" s="1"/>
  <c r="C139" i="50"/>
  <c r="F139" i="50" s="1"/>
  <c r="K64" i="50"/>
  <c r="L64" i="50" s="1"/>
  <c r="C70" i="50"/>
  <c r="F70" i="50" s="1"/>
  <c r="K64" i="52"/>
  <c r="L64" i="52" s="1"/>
  <c r="C70" i="52"/>
  <c r="F70" i="52" s="1"/>
  <c r="C139" i="52"/>
  <c r="F139" i="52" s="1"/>
  <c r="C94" i="52"/>
  <c r="F94" i="52" s="1"/>
  <c r="K91" i="52"/>
  <c r="L91" i="52" s="1"/>
  <c r="C88" i="47"/>
  <c r="F88" i="47" s="1"/>
  <c r="K82" i="47"/>
  <c r="L82" i="47" s="1"/>
  <c r="C136" i="44"/>
  <c r="F136" i="44" s="1"/>
  <c r="K133" i="44"/>
  <c r="L133" i="44" s="1"/>
  <c r="K91" i="43"/>
  <c r="L91" i="43" s="1"/>
  <c r="C94" i="43"/>
  <c r="F94" i="43" s="1"/>
  <c r="K64" i="49"/>
  <c r="L64" i="49" s="1"/>
  <c r="C139" i="49"/>
  <c r="F139" i="49" s="1"/>
  <c r="C70" i="49"/>
  <c r="F70" i="49" s="1"/>
  <c r="C36" i="48"/>
  <c r="F36" i="48" s="1"/>
  <c r="K6" i="48"/>
  <c r="L6" i="48" s="1"/>
  <c r="C58" i="48"/>
  <c r="F58" i="48" s="1"/>
  <c r="C121" i="43"/>
  <c r="F121" i="43" s="1"/>
  <c r="K118" i="43"/>
  <c r="L118" i="43" s="1"/>
  <c r="C55" i="45"/>
  <c r="F55" i="45" s="1"/>
  <c r="K40" i="45"/>
  <c r="L40" i="45" s="1"/>
  <c r="C121" i="51"/>
  <c r="F121" i="51" s="1"/>
  <c r="K118" i="51"/>
  <c r="L118" i="51" s="1"/>
  <c r="K82" i="49"/>
  <c r="L82" i="49" s="1"/>
  <c r="C88" i="49"/>
  <c r="F88" i="49" s="1"/>
  <c r="C88" i="43"/>
  <c r="F88" i="43" s="1"/>
  <c r="K82" i="43"/>
  <c r="L82" i="43" s="1"/>
  <c r="K73" i="47"/>
  <c r="L73" i="47" s="1"/>
  <c r="C79" i="47"/>
  <c r="F79" i="47" s="1"/>
  <c r="C130" i="42"/>
  <c r="F130" i="42" s="1"/>
  <c r="K124" i="42"/>
  <c r="L124" i="42" s="1"/>
  <c r="C121" i="40"/>
  <c r="F121" i="40" s="1"/>
  <c r="K118" i="40"/>
  <c r="L118" i="40" s="1"/>
  <c r="C130" i="43"/>
  <c r="F130" i="43" s="1"/>
  <c r="K124" i="43"/>
  <c r="L124" i="43" s="1"/>
  <c r="K73" i="45"/>
  <c r="L73" i="45" s="1"/>
  <c r="C79" i="45"/>
  <c r="F79" i="45" s="1"/>
  <c r="C130" i="40"/>
  <c r="F130" i="40" s="1"/>
  <c r="K124" i="40"/>
  <c r="L124" i="40" s="1"/>
  <c r="K97" i="42"/>
  <c r="L97" i="42" s="1"/>
  <c r="C103" i="42"/>
  <c r="F103" i="42" s="1"/>
  <c r="C130" i="68"/>
  <c r="F130" i="68" s="1"/>
  <c r="K124" i="68"/>
  <c r="L124" i="68" s="1"/>
  <c r="C109" i="68"/>
  <c r="F109" i="68" s="1"/>
  <c r="K106" i="68"/>
  <c r="L106" i="68" s="1"/>
  <c r="C136" i="68"/>
  <c r="F136" i="68" s="1"/>
  <c r="K133" i="68"/>
  <c r="L133" i="68" s="1"/>
  <c r="K91" i="68"/>
  <c r="L91" i="68" s="1"/>
  <c r="C94" i="68"/>
  <c r="F94" i="68" s="1"/>
  <c r="C130" i="65"/>
  <c r="F130" i="65" s="1"/>
  <c r="K124" i="65"/>
  <c r="L124" i="65" s="1"/>
  <c r="K106" i="64"/>
  <c r="L106" i="64" s="1"/>
  <c r="C109" i="64"/>
  <c r="F109" i="64" s="1"/>
  <c r="C139" i="67"/>
  <c r="F139" i="67" s="1"/>
  <c r="K64" i="67"/>
  <c r="L64" i="67" s="1"/>
  <c r="C70" i="67"/>
  <c r="F70" i="67" s="1"/>
  <c r="K73" i="68"/>
  <c r="L73" i="68" s="1"/>
  <c r="C79" i="68"/>
  <c r="F79" i="68" s="1"/>
  <c r="K118" i="68"/>
  <c r="L118" i="68" s="1"/>
  <c r="C121" i="68"/>
  <c r="F121" i="68" s="1"/>
  <c r="C115" i="62"/>
  <c r="F115" i="62" s="1"/>
  <c r="K112" i="62"/>
  <c r="L112" i="62" s="1"/>
  <c r="C88" i="63"/>
  <c r="F88" i="63" s="1"/>
  <c r="K82" i="63"/>
  <c r="L82" i="63" s="1"/>
  <c r="C94" i="62"/>
  <c r="F94" i="62" s="1"/>
  <c r="K91" i="62"/>
  <c r="L91" i="62" s="1"/>
  <c r="C88" i="60"/>
  <c r="F88" i="60" s="1"/>
  <c r="K82" i="60"/>
  <c r="L82" i="60" s="1"/>
  <c r="C58" i="63"/>
  <c r="F58" i="63" s="1"/>
  <c r="C36" i="63"/>
  <c r="F36" i="63" s="1"/>
  <c r="K6" i="63"/>
  <c r="L6" i="63" s="1"/>
  <c r="C88" i="61"/>
  <c r="F88" i="61" s="1"/>
  <c r="K82" i="61"/>
  <c r="L82" i="61" s="1"/>
  <c r="K91" i="58"/>
  <c r="L91" i="58" s="1"/>
  <c r="C94" i="58"/>
  <c r="F94" i="58" s="1"/>
  <c r="C121" i="58"/>
  <c r="F121" i="58" s="1"/>
  <c r="K118" i="58"/>
  <c r="L118" i="58" s="1"/>
  <c r="C88" i="59"/>
  <c r="F88" i="59" s="1"/>
  <c r="K82" i="59"/>
  <c r="L82" i="59" s="1"/>
  <c r="K112" i="58"/>
  <c r="L112" i="58" s="1"/>
  <c r="C115" i="58"/>
  <c r="F115" i="58" s="1"/>
  <c r="C70" i="60"/>
  <c r="F70" i="60" s="1"/>
  <c r="K64" i="60"/>
  <c r="L64" i="60" s="1"/>
  <c r="C139" i="60"/>
  <c r="F139" i="60" s="1"/>
  <c r="C88" i="53"/>
  <c r="F88" i="53" s="1"/>
  <c r="K82" i="53"/>
  <c r="L82" i="53" s="1"/>
  <c r="K91" i="56"/>
  <c r="L91" i="56" s="1"/>
  <c r="C94" i="56"/>
  <c r="F94" i="56" s="1"/>
  <c r="C79" i="50"/>
  <c r="F79" i="50" s="1"/>
  <c r="K73" i="50"/>
  <c r="L73" i="50" s="1"/>
  <c r="K133" i="53"/>
  <c r="L133" i="53" s="1"/>
  <c r="C136" i="53"/>
  <c r="F136" i="53" s="1"/>
  <c r="C130" i="51"/>
  <c r="F130" i="51" s="1"/>
  <c r="K124" i="51"/>
  <c r="L124" i="51" s="1"/>
  <c r="C109" i="49"/>
  <c r="F109" i="49" s="1"/>
  <c r="K106" i="49"/>
  <c r="L106" i="49" s="1"/>
  <c r="K106" i="51"/>
  <c r="L106" i="51" s="1"/>
  <c r="C109" i="51"/>
  <c r="F109" i="51" s="1"/>
  <c r="C88" i="46"/>
  <c r="F88" i="46" s="1"/>
  <c r="K82" i="46"/>
  <c r="L82" i="46" s="1"/>
  <c r="K112" i="44"/>
  <c r="L112" i="44" s="1"/>
  <c r="C115" i="44"/>
  <c r="F115" i="44" s="1"/>
  <c r="C79" i="43"/>
  <c r="F79" i="43" s="1"/>
  <c r="K73" i="43"/>
  <c r="L73" i="43" s="1"/>
  <c r="C36" i="49"/>
  <c r="F36" i="49" s="1"/>
  <c r="K6" i="49"/>
  <c r="L6" i="49" s="1"/>
  <c r="C58" i="49"/>
  <c r="F58" i="49" s="1"/>
  <c r="C121" i="44"/>
  <c r="F121" i="44" s="1"/>
  <c r="K118" i="44"/>
  <c r="L118" i="44" s="1"/>
  <c r="C103" i="47"/>
  <c r="F103" i="47" s="1"/>
  <c r="K97" i="47"/>
  <c r="L97" i="47" s="1"/>
  <c r="C121" i="45"/>
  <c r="F121" i="45" s="1"/>
  <c r="K118" i="45"/>
  <c r="L118" i="45" s="1"/>
  <c r="C88" i="40"/>
  <c r="F88" i="40" s="1"/>
  <c r="K82" i="40"/>
  <c r="L82" i="40" s="1"/>
  <c r="K73" i="48"/>
  <c r="L73" i="48" s="1"/>
  <c r="C79" i="48"/>
  <c r="F79" i="48" s="1"/>
  <c r="C139" i="42"/>
  <c r="F139" i="42" s="1"/>
  <c r="K64" i="42"/>
  <c r="L64" i="42" s="1"/>
  <c r="C70" i="42"/>
  <c r="F70" i="42" s="1"/>
  <c r="C36" i="41"/>
  <c r="F36" i="41" s="1"/>
  <c r="K6" i="41"/>
  <c r="L6" i="41" s="1"/>
  <c r="C58" i="41"/>
  <c r="F58" i="41" s="1"/>
  <c r="C115" i="42"/>
  <c r="F115" i="42" s="1"/>
  <c r="K112" i="42"/>
  <c r="L112" i="42" s="1"/>
  <c r="C88" i="42"/>
  <c r="F88" i="42" s="1"/>
  <c r="K82" i="42"/>
  <c r="L82" i="42" s="1"/>
  <c r="C136" i="39"/>
  <c r="F136" i="39" s="1"/>
  <c r="K133" i="39"/>
  <c r="L133" i="39" s="1"/>
  <c r="C136" i="42"/>
  <c r="F136" i="42" s="1"/>
  <c r="K133" i="42"/>
  <c r="L133" i="42" s="1"/>
  <c r="K6" i="45"/>
  <c r="L6" i="45" s="1"/>
  <c r="C58" i="45"/>
  <c r="F58" i="45" s="1"/>
  <c r="C36" i="45"/>
  <c r="F36" i="45" s="1"/>
  <c r="K91" i="42"/>
  <c r="L91" i="42" s="1"/>
  <c r="C94" i="42"/>
  <c r="F94" i="42" s="1"/>
  <c r="K64" i="40"/>
  <c r="L64" i="40" s="1"/>
  <c r="C70" i="40"/>
  <c r="F70" i="40" s="1"/>
  <c r="C139" i="40"/>
  <c r="F139" i="40" s="1"/>
  <c r="C139" i="68"/>
  <c r="F139" i="68" s="1"/>
  <c r="K64" i="68"/>
  <c r="L64" i="68" s="1"/>
  <c r="C70" i="68"/>
  <c r="F70" i="68" s="1"/>
  <c r="C36" i="67"/>
  <c r="F36" i="67" s="1"/>
  <c r="K6" i="67"/>
  <c r="L6" i="67" s="1"/>
  <c r="C58" i="67"/>
  <c r="F58" i="67" s="1"/>
  <c r="C36" i="68"/>
  <c r="F36" i="68" s="1"/>
  <c r="K6" i="68"/>
  <c r="L6" i="68" s="1"/>
  <c r="C58" i="68"/>
  <c r="F58" i="68" s="1"/>
  <c r="K97" i="66"/>
  <c r="L97" i="66" s="1"/>
  <c r="C103" i="66"/>
  <c r="F103" i="66" s="1"/>
  <c r="C115" i="68"/>
  <c r="F115" i="68" s="1"/>
  <c r="K112" i="68"/>
  <c r="L112" i="68" s="1"/>
  <c r="C70" i="65"/>
  <c r="F70" i="65" s="1"/>
  <c r="C139" i="65"/>
  <c r="F139" i="65" s="1"/>
  <c r="K64" i="65"/>
  <c r="L64" i="65" s="1"/>
  <c r="K73" i="66"/>
  <c r="L73" i="66" s="1"/>
  <c r="C79" i="66"/>
  <c r="F79" i="66" s="1"/>
  <c r="C103" i="67"/>
  <c r="F103" i="67" s="1"/>
  <c r="K97" i="67"/>
  <c r="L97" i="67" s="1"/>
  <c r="K97" i="64"/>
  <c r="L97" i="64" s="1"/>
  <c r="C103" i="64"/>
  <c r="F103" i="64" s="1"/>
  <c r="C55" i="67"/>
  <c r="F55" i="67" s="1"/>
  <c r="K40" i="67"/>
  <c r="L40" i="67" s="1"/>
  <c r="K106" i="62"/>
  <c r="L106" i="62" s="1"/>
  <c r="C109" i="62"/>
  <c r="F109" i="62" s="1"/>
  <c r="K40" i="61"/>
  <c r="L40" i="61" s="1"/>
  <c r="C55" i="61"/>
  <c r="F55" i="61" s="1"/>
  <c r="K118" i="62"/>
  <c r="L118" i="62" s="1"/>
  <c r="C121" i="62"/>
  <c r="F121" i="62" s="1"/>
  <c r="K133" i="59"/>
  <c r="L133" i="59" s="1"/>
  <c r="C136" i="59"/>
  <c r="F136" i="59" s="1"/>
  <c r="K106" i="60"/>
  <c r="L106" i="60" s="1"/>
  <c r="C109" i="60"/>
  <c r="F109" i="60" s="1"/>
  <c r="C79" i="58"/>
  <c r="F79" i="58" s="1"/>
  <c r="K73" i="58"/>
  <c r="L73" i="58" s="1"/>
  <c r="C79" i="59"/>
  <c r="F79" i="59" s="1"/>
  <c r="K73" i="59"/>
  <c r="L73" i="59" s="1"/>
  <c r="C130" i="56"/>
  <c r="F130" i="56" s="1"/>
  <c r="K124" i="56"/>
  <c r="L124" i="56" s="1"/>
  <c r="C36" i="56"/>
  <c r="F36" i="56" s="1"/>
  <c r="K6" i="56"/>
  <c r="L6" i="56" s="1"/>
  <c r="C58" i="56"/>
  <c r="F58" i="56" s="1"/>
  <c r="C58" i="57"/>
  <c r="F58" i="57" s="1"/>
  <c r="C36" i="57"/>
  <c r="F36" i="57" s="1"/>
  <c r="K6" i="57"/>
  <c r="L6" i="57" s="1"/>
  <c r="K124" i="59"/>
  <c r="L124" i="59" s="1"/>
  <c r="C130" i="59"/>
  <c r="F130" i="59" s="1"/>
  <c r="C121" i="55"/>
  <c r="F121" i="55" s="1"/>
  <c r="K118" i="55"/>
  <c r="L118" i="55" s="1"/>
  <c r="C109" i="53"/>
  <c r="F109" i="53" s="1"/>
  <c r="K106" i="53"/>
  <c r="L106" i="53" s="1"/>
  <c r="C55" i="53"/>
  <c r="F55" i="53" s="1"/>
  <c r="K40" i="53"/>
  <c r="L40" i="53" s="1"/>
  <c r="C130" i="52"/>
  <c r="F130" i="52" s="1"/>
  <c r="K124" i="52"/>
  <c r="L124" i="52" s="1"/>
  <c r="C70" i="51"/>
  <c r="F70" i="51" s="1"/>
  <c r="C139" i="51"/>
  <c r="F139" i="51" s="1"/>
  <c r="K64" i="51"/>
  <c r="L64" i="51" s="1"/>
  <c r="C36" i="50"/>
  <c r="F36" i="50" s="1"/>
  <c r="K6" i="50"/>
  <c r="L6" i="50" s="1"/>
  <c r="C58" i="50"/>
  <c r="F58" i="50" s="1"/>
  <c r="K97" i="49"/>
  <c r="L97" i="49" s="1"/>
  <c r="C103" i="49"/>
  <c r="F103" i="49" s="1"/>
  <c r="K73" i="51"/>
  <c r="L73" i="51" s="1"/>
  <c r="C79" i="51"/>
  <c r="F79" i="51" s="1"/>
  <c r="C130" i="48"/>
  <c r="F130" i="48" s="1"/>
  <c r="K124" i="48"/>
  <c r="L124" i="48" s="1"/>
  <c r="C55" i="43"/>
  <c r="F55" i="43" s="1"/>
  <c r="K40" i="43"/>
  <c r="L40" i="43" s="1"/>
  <c r="C79" i="44"/>
  <c r="F79" i="44" s="1"/>
  <c r="K73" i="44"/>
  <c r="L73" i="44" s="1"/>
  <c r="C109" i="48"/>
  <c r="F109" i="48" s="1"/>
  <c r="K106" i="48"/>
  <c r="L106" i="48" s="1"/>
  <c r="C136" i="48"/>
  <c r="F136" i="48" s="1"/>
  <c r="K133" i="48"/>
  <c r="L133" i="48" s="1"/>
  <c r="C94" i="47"/>
  <c r="F94" i="47" s="1"/>
  <c r="K91" i="47"/>
  <c r="L91" i="47" s="1"/>
  <c r="C130" i="44"/>
  <c r="F130" i="44" s="1"/>
  <c r="K124" i="44"/>
  <c r="L124" i="44" s="1"/>
  <c r="C88" i="44"/>
  <c r="F88" i="44" s="1"/>
  <c r="K82" i="44"/>
  <c r="L82" i="44" s="1"/>
  <c r="K82" i="45"/>
  <c r="L82" i="45" s="1"/>
  <c r="C88" i="45"/>
  <c r="F88" i="45" s="1"/>
  <c r="C103" i="50"/>
  <c r="F103" i="50" s="1"/>
  <c r="K97" i="50"/>
  <c r="L97" i="50" s="1"/>
  <c r="C115" i="39"/>
  <c r="F115" i="39" s="1"/>
  <c r="K112" i="39"/>
  <c r="L112" i="39" s="1"/>
  <c r="C109" i="41"/>
  <c r="F109" i="41" s="1"/>
  <c r="K106" i="41"/>
  <c r="L106" i="41" s="1"/>
  <c r="C109" i="42"/>
  <c r="F109" i="42" s="1"/>
  <c r="K106" i="42"/>
  <c r="L106" i="42" s="1"/>
  <c r="K73" i="41"/>
  <c r="L73" i="41" s="1"/>
  <c r="C79" i="41"/>
  <c r="F79" i="41" s="1"/>
  <c r="C88" i="39"/>
  <c r="F88" i="39" s="1"/>
  <c r="K82" i="39"/>
  <c r="L82" i="39" s="1"/>
  <c r="K118" i="37"/>
  <c r="L118" i="37" s="1"/>
  <c r="C121" i="37"/>
  <c r="F121" i="37" s="1"/>
  <c r="C88" i="37"/>
  <c r="F88" i="37" s="1"/>
  <c r="K82" i="37"/>
  <c r="L82" i="37" s="1"/>
  <c r="K106" i="37"/>
  <c r="L106" i="37" s="1"/>
  <c r="C109" i="37"/>
  <c r="F109" i="37" s="1"/>
  <c r="C79" i="37"/>
  <c r="F79" i="37" s="1"/>
  <c r="K73" i="37"/>
  <c r="L73" i="37" s="1"/>
  <c r="C115" i="37"/>
  <c r="F115" i="37" s="1"/>
  <c r="K112" i="37"/>
  <c r="L112" i="37" s="1"/>
  <c r="C36" i="37"/>
  <c r="F36" i="37" s="1"/>
  <c r="K6" i="37"/>
  <c r="L6" i="37" s="1"/>
  <c r="C58" i="37"/>
  <c r="F58" i="37" s="1"/>
  <c r="C130" i="37"/>
  <c r="F130" i="37" s="1"/>
  <c r="K124" i="37"/>
  <c r="L124" i="37" s="1"/>
  <c r="C103" i="37"/>
  <c r="F103" i="37" s="1"/>
  <c r="K97" i="37"/>
  <c r="L97" i="37" s="1"/>
  <c r="K64" i="37"/>
  <c r="L64" i="37" s="1"/>
  <c r="C70" i="37"/>
  <c r="F70" i="37" s="1"/>
  <c r="C139" i="37"/>
  <c r="F139" i="37" s="1"/>
  <c r="C136" i="37"/>
  <c r="F136" i="37" s="1"/>
  <c r="K133" i="37"/>
  <c r="L133" i="37" s="1"/>
  <c r="K91" i="37"/>
  <c r="L91" i="37" s="1"/>
  <c r="C94" i="37"/>
  <c r="F94" i="37" s="1"/>
  <c r="C55" i="37"/>
  <c r="F55" i="37" s="1"/>
  <c r="K40" i="37"/>
  <c r="L40" i="37" s="1"/>
  <c r="K124" i="36"/>
  <c r="L124" i="36" s="1"/>
  <c r="C130" i="36"/>
  <c r="F130" i="36" s="1"/>
  <c r="C88" i="36"/>
  <c r="F88" i="36" s="1"/>
  <c r="K82" i="36"/>
  <c r="L82" i="36" s="1"/>
  <c r="C103" i="36"/>
  <c r="F103" i="36" s="1"/>
  <c r="K97" i="36"/>
  <c r="L97" i="36" s="1"/>
  <c r="K64" i="36"/>
  <c r="L64" i="36" s="1"/>
  <c r="C70" i="36"/>
  <c r="F70" i="36" s="1"/>
  <c r="C139" i="36"/>
  <c r="F139" i="36" s="1"/>
  <c r="C94" i="36"/>
  <c r="F94" i="36" s="1"/>
  <c r="K91" i="36"/>
  <c r="L91" i="36" s="1"/>
  <c r="C109" i="36"/>
  <c r="F109" i="36" s="1"/>
  <c r="K106" i="36"/>
  <c r="L106" i="36" s="1"/>
  <c r="C115" i="36"/>
  <c r="F115" i="36" s="1"/>
  <c r="K112" i="36"/>
  <c r="L112" i="36" s="1"/>
  <c r="C136" i="36"/>
  <c r="F136" i="36" s="1"/>
  <c r="K133" i="36"/>
  <c r="L133" i="36" s="1"/>
  <c r="C55" i="36"/>
  <c r="F55" i="36" s="1"/>
  <c r="K40" i="36"/>
  <c r="L40" i="36" s="1"/>
  <c r="K118" i="36"/>
  <c r="L118" i="36" s="1"/>
  <c r="C121" i="36"/>
  <c r="F121" i="36" s="1"/>
  <c r="C79" i="36"/>
  <c r="F79" i="36" s="1"/>
  <c r="K73" i="36"/>
  <c r="L73" i="36" s="1"/>
  <c r="C36" i="36"/>
  <c r="F36" i="36" s="1"/>
  <c r="K6" i="36"/>
  <c r="L6" i="36" s="1"/>
  <c r="C58" i="36"/>
  <c r="F58" i="36" s="1"/>
  <c r="K6" i="35"/>
  <c r="L6" i="35" s="1"/>
  <c r="C36" i="35"/>
  <c r="F36" i="35" s="1"/>
  <c r="C58" i="35"/>
  <c r="F58" i="35" s="1"/>
  <c r="K118" i="35"/>
  <c r="L118" i="35" s="1"/>
  <c r="C121" i="35"/>
  <c r="F121" i="35" s="1"/>
  <c r="K73" i="35"/>
  <c r="L73" i="35" s="1"/>
  <c r="C79" i="35"/>
  <c r="F79" i="35" s="1"/>
  <c r="K64" i="35"/>
  <c r="L64" i="35" s="1"/>
  <c r="C70" i="35"/>
  <c r="F70" i="35" s="1"/>
  <c r="C139" i="35"/>
  <c r="F139" i="35" s="1"/>
  <c r="K106" i="35"/>
  <c r="L106" i="35" s="1"/>
  <c r="C109" i="35"/>
  <c r="F109" i="35" s="1"/>
  <c r="C136" i="35"/>
  <c r="F136" i="35" s="1"/>
  <c r="K133" i="35"/>
  <c r="L133" i="35" s="1"/>
  <c r="K97" i="35"/>
  <c r="L97" i="35" s="1"/>
  <c r="C103" i="35"/>
  <c r="F103" i="35" s="1"/>
  <c r="C115" i="35"/>
  <c r="F115" i="35" s="1"/>
  <c r="K112" i="35"/>
  <c r="L112" i="35" s="1"/>
  <c r="K91" i="35"/>
  <c r="L91" i="35" s="1"/>
  <c r="C94" i="35"/>
  <c r="F94" i="35" s="1"/>
  <c r="C130" i="35"/>
  <c r="F130" i="35" s="1"/>
  <c r="K124" i="35"/>
  <c r="L124" i="35" s="1"/>
  <c r="K82" i="35"/>
  <c r="L82" i="35" s="1"/>
  <c r="C88" i="35"/>
  <c r="F88" i="35" s="1"/>
  <c r="C55" i="35"/>
  <c r="F55" i="35" s="1"/>
  <c r="K40" i="35"/>
  <c r="L40" i="35" s="1"/>
  <c r="C103" i="34"/>
  <c r="F103" i="34" s="1"/>
  <c r="K97" i="34"/>
  <c r="L97" i="34" s="1"/>
  <c r="C139" i="34"/>
  <c r="F139" i="34" s="1"/>
  <c r="K64" i="34"/>
  <c r="L64" i="34" s="1"/>
  <c r="C70" i="34"/>
  <c r="F70" i="34" s="1"/>
  <c r="C94" i="34"/>
  <c r="F94" i="34" s="1"/>
  <c r="K91" i="34"/>
  <c r="L91" i="34" s="1"/>
  <c r="C130" i="34"/>
  <c r="F130" i="34" s="1"/>
  <c r="K124" i="34"/>
  <c r="L124" i="34" s="1"/>
  <c r="C115" i="34"/>
  <c r="F115" i="34" s="1"/>
  <c r="K112" i="34"/>
  <c r="L112" i="34" s="1"/>
  <c r="K106" i="34"/>
  <c r="L106" i="34" s="1"/>
  <c r="C109" i="34"/>
  <c r="F109" i="34" s="1"/>
  <c r="C55" i="34"/>
  <c r="F55" i="34" s="1"/>
  <c r="K40" i="34"/>
  <c r="L40" i="34" s="1"/>
  <c r="C136" i="34"/>
  <c r="F136" i="34" s="1"/>
  <c r="K133" i="34"/>
  <c r="L133" i="34" s="1"/>
  <c r="K118" i="34"/>
  <c r="L118" i="34" s="1"/>
  <c r="C121" i="34"/>
  <c r="F121" i="34" s="1"/>
  <c r="K73" i="34"/>
  <c r="L73" i="34" s="1"/>
  <c r="C79" i="34"/>
  <c r="F79" i="34" s="1"/>
  <c r="C36" i="34"/>
  <c r="F36" i="34" s="1"/>
  <c r="K6" i="34"/>
  <c r="L6" i="34" s="1"/>
  <c r="C58" i="34"/>
  <c r="F58" i="34" s="1"/>
  <c r="C88" i="34"/>
  <c r="F88" i="34" s="1"/>
  <c r="K82" i="34"/>
  <c r="L82" i="34" s="1"/>
  <c r="C136" i="33"/>
  <c r="F136" i="33" s="1"/>
  <c r="K133" i="33"/>
  <c r="L133" i="33" s="1"/>
  <c r="C103" i="33"/>
  <c r="F103" i="33" s="1"/>
  <c r="K97" i="33"/>
  <c r="L97" i="33" s="1"/>
  <c r="C94" i="33"/>
  <c r="F94" i="33" s="1"/>
  <c r="K91" i="33"/>
  <c r="L91" i="33" s="1"/>
  <c r="K124" i="33"/>
  <c r="L124" i="33" s="1"/>
  <c r="C130" i="33"/>
  <c r="F130" i="33" s="1"/>
  <c r="C55" i="33"/>
  <c r="F55" i="33" s="1"/>
  <c r="K40" i="33"/>
  <c r="L40" i="33" s="1"/>
  <c r="C121" i="33"/>
  <c r="F121" i="33" s="1"/>
  <c r="K118" i="33"/>
  <c r="L118" i="33" s="1"/>
  <c r="C88" i="33"/>
  <c r="F88" i="33" s="1"/>
  <c r="K82" i="33"/>
  <c r="L82" i="33" s="1"/>
  <c r="C79" i="33"/>
  <c r="F79" i="33" s="1"/>
  <c r="K73" i="33"/>
  <c r="L73" i="33" s="1"/>
  <c r="C115" i="33"/>
  <c r="F115" i="33" s="1"/>
  <c r="K112" i="33"/>
  <c r="L112" i="33" s="1"/>
  <c r="K64" i="33"/>
  <c r="L64" i="33" s="1"/>
  <c r="C139" i="33"/>
  <c r="F139" i="33" s="1"/>
  <c r="C70" i="33"/>
  <c r="F70" i="33" s="1"/>
  <c r="K106" i="33"/>
  <c r="L106" i="33" s="1"/>
  <c r="C109" i="33"/>
  <c r="F109" i="33" s="1"/>
  <c r="C36" i="33"/>
  <c r="F36" i="33" s="1"/>
  <c r="K6" i="33"/>
  <c r="L6" i="33" s="1"/>
  <c r="C58" i="33"/>
  <c r="F58" i="33" s="1"/>
  <c r="C136" i="32"/>
  <c r="F136" i="32" s="1"/>
  <c r="K133" i="32"/>
  <c r="L133" i="32" s="1"/>
  <c r="C103" i="32"/>
  <c r="F103" i="32" s="1"/>
  <c r="K97" i="32"/>
  <c r="L97" i="32" s="1"/>
  <c r="C94" i="32"/>
  <c r="F94" i="32" s="1"/>
  <c r="K91" i="32"/>
  <c r="L91" i="32" s="1"/>
  <c r="K64" i="32"/>
  <c r="L64" i="32" s="1"/>
  <c r="C70" i="32"/>
  <c r="F70" i="32" s="1"/>
  <c r="C139" i="32"/>
  <c r="F139" i="32" s="1"/>
  <c r="C130" i="32"/>
  <c r="F130" i="32" s="1"/>
  <c r="K124" i="32"/>
  <c r="L124" i="32" s="1"/>
  <c r="C55" i="32"/>
  <c r="F55" i="32" s="1"/>
  <c r="K40" i="32"/>
  <c r="L40" i="32" s="1"/>
  <c r="C36" i="32"/>
  <c r="F36" i="32" s="1"/>
  <c r="K6" i="32"/>
  <c r="L6" i="32" s="1"/>
  <c r="C58" i="32"/>
  <c r="F58" i="32" s="1"/>
  <c r="K118" i="32"/>
  <c r="L118" i="32" s="1"/>
  <c r="C121" i="32"/>
  <c r="F121" i="32" s="1"/>
  <c r="C115" i="32"/>
  <c r="F115" i="32" s="1"/>
  <c r="K112" i="32"/>
  <c r="L112" i="32" s="1"/>
  <c r="K73" i="32"/>
  <c r="L73" i="32" s="1"/>
  <c r="C79" i="32"/>
  <c r="F79" i="32" s="1"/>
  <c r="C88" i="32"/>
  <c r="F88" i="32" s="1"/>
  <c r="K82" i="32"/>
  <c r="L82" i="32" s="1"/>
  <c r="K106" i="32"/>
  <c r="L106" i="32" s="1"/>
  <c r="C109" i="32"/>
  <c r="F109" i="32" s="1"/>
  <c r="K64" i="31"/>
  <c r="L64" i="31" s="1"/>
  <c r="C70" i="31"/>
  <c r="F70" i="31" s="1"/>
  <c r="C139" i="31"/>
  <c r="F139" i="31" s="1"/>
  <c r="K106" i="31"/>
  <c r="L106" i="31" s="1"/>
  <c r="C109" i="31"/>
  <c r="F109" i="31" s="1"/>
  <c r="C121" i="31"/>
  <c r="F121" i="31" s="1"/>
  <c r="K118" i="31"/>
  <c r="L118" i="31" s="1"/>
  <c r="C136" i="31"/>
  <c r="F136" i="31" s="1"/>
  <c r="K133" i="31"/>
  <c r="L133" i="31" s="1"/>
  <c r="K97" i="31"/>
  <c r="L97" i="31" s="1"/>
  <c r="C103" i="31"/>
  <c r="F103" i="31" s="1"/>
  <c r="C79" i="31"/>
  <c r="F79" i="31" s="1"/>
  <c r="K73" i="31"/>
  <c r="L73" i="31" s="1"/>
  <c r="C88" i="31"/>
  <c r="F88" i="31" s="1"/>
  <c r="K82" i="31"/>
  <c r="L82" i="31" s="1"/>
  <c r="K112" i="31"/>
  <c r="L112" i="31" s="1"/>
  <c r="C115" i="31"/>
  <c r="F115" i="31" s="1"/>
  <c r="C94" i="31"/>
  <c r="F94" i="31" s="1"/>
  <c r="K91" i="31"/>
  <c r="L91" i="31" s="1"/>
  <c r="C58" i="31"/>
  <c r="F58" i="31" s="1"/>
  <c r="C36" i="31"/>
  <c r="F36" i="31" s="1"/>
  <c r="K6" i="31"/>
  <c r="L6" i="31" s="1"/>
  <c r="C55" i="31"/>
  <c r="F55" i="31" s="1"/>
  <c r="K40" i="31"/>
  <c r="L40" i="31" s="1"/>
  <c r="K124" i="31"/>
  <c r="L124" i="31" s="1"/>
  <c r="C130" i="31"/>
  <c r="F130" i="31" s="1"/>
  <c r="C109" i="30"/>
  <c r="F109" i="30" s="1"/>
  <c r="K106" i="30"/>
  <c r="L106" i="30" s="1"/>
  <c r="C130" i="30"/>
  <c r="F130" i="30" s="1"/>
  <c r="K124" i="30"/>
  <c r="L124" i="30" s="1"/>
  <c r="K40" i="30"/>
  <c r="L40" i="30" s="1"/>
  <c r="C55" i="30"/>
  <c r="F55" i="30" s="1"/>
  <c r="K118" i="30"/>
  <c r="L118" i="30" s="1"/>
  <c r="C121" i="30"/>
  <c r="F121" i="30" s="1"/>
  <c r="C103" i="30"/>
  <c r="F103" i="30" s="1"/>
  <c r="K97" i="30"/>
  <c r="L97" i="30" s="1"/>
  <c r="C139" i="30"/>
  <c r="F139" i="30" s="1"/>
  <c r="K64" i="30"/>
  <c r="L64" i="30" s="1"/>
  <c r="C70" i="30"/>
  <c r="F70" i="30" s="1"/>
  <c r="K133" i="30"/>
  <c r="L133" i="30" s="1"/>
  <c r="C136" i="30"/>
  <c r="F136" i="30" s="1"/>
  <c r="K91" i="30"/>
  <c r="L91" i="30" s="1"/>
  <c r="C94" i="30"/>
  <c r="F94" i="30" s="1"/>
  <c r="K82" i="30"/>
  <c r="L82" i="30" s="1"/>
  <c r="C88" i="30"/>
  <c r="F88" i="30" s="1"/>
  <c r="K112" i="30"/>
  <c r="L112" i="30" s="1"/>
  <c r="C115" i="30"/>
  <c r="F115" i="30" s="1"/>
  <c r="K73" i="30"/>
  <c r="L73" i="30" s="1"/>
  <c r="C79" i="30"/>
  <c r="F79" i="30" s="1"/>
  <c r="K6" i="30"/>
  <c r="L6" i="30" s="1"/>
  <c r="C58" i="30"/>
  <c r="F58" i="30" s="1"/>
  <c r="C36" i="30"/>
  <c r="F36" i="30" s="1"/>
  <c r="K6" i="29"/>
  <c r="L6" i="29" s="1"/>
  <c r="C36" i="29"/>
  <c r="F36" i="29" s="1"/>
  <c r="C58" i="29"/>
  <c r="F58" i="29" s="1"/>
  <c r="C136" i="29"/>
  <c r="F136" i="29" s="1"/>
  <c r="K133" i="29"/>
  <c r="L133" i="29" s="1"/>
  <c r="K97" i="29"/>
  <c r="L97" i="29" s="1"/>
  <c r="C103" i="29"/>
  <c r="F103" i="29" s="1"/>
  <c r="C109" i="29"/>
  <c r="F109" i="29" s="1"/>
  <c r="K106" i="29"/>
  <c r="L106" i="29" s="1"/>
  <c r="K91" i="29"/>
  <c r="L91" i="29" s="1"/>
  <c r="C94" i="29"/>
  <c r="F94" i="29" s="1"/>
  <c r="C130" i="29"/>
  <c r="F130" i="29" s="1"/>
  <c r="K124" i="29"/>
  <c r="L124" i="29" s="1"/>
  <c r="C115" i="29"/>
  <c r="F115" i="29" s="1"/>
  <c r="K112" i="29"/>
  <c r="L112" i="29" s="1"/>
  <c r="C55" i="29"/>
  <c r="F55" i="29" s="1"/>
  <c r="K40" i="29"/>
  <c r="L40" i="29" s="1"/>
  <c r="K118" i="29"/>
  <c r="L118" i="29" s="1"/>
  <c r="C121" i="29"/>
  <c r="F121" i="29" s="1"/>
  <c r="K82" i="29"/>
  <c r="L82" i="29" s="1"/>
  <c r="C88" i="29"/>
  <c r="F88" i="29" s="1"/>
  <c r="K73" i="29"/>
  <c r="L73" i="29" s="1"/>
  <c r="C79" i="29"/>
  <c r="F79" i="29" s="1"/>
  <c r="K64" i="29"/>
  <c r="L64" i="29" s="1"/>
  <c r="C139" i="29"/>
  <c r="F139" i="29" s="1"/>
  <c r="C70" i="29"/>
  <c r="F70" i="29" s="1"/>
  <c r="K118" i="28"/>
  <c r="L118" i="28" s="1"/>
  <c r="C121" i="28"/>
  <c r="F121" i="28" s="1"/>
  <c r="K73" i="28"/>
  <c r="L73" i="28" s="1"/>
  <c r="C79" i="28"/>
  <c r="F79" i="28" s="1"/>
  <c r="C109" i="28"/>
  <c r="F109" i="28" s="1"/>
  <c r="K106" i="28"/>
  <c r="L106" i="28" s="1"/>
  <c r="C130" i="28"/>
  <c r="F130" i="28" s="1"/>
  <c r="K124" i="28"/>
  <c r="L124" i="28" s="1"/>
  <c r="C139" i="28"/>
  <c r="F139" i="28" s="1"/>
  <c r="K64" i="28"/>
  <c r="L64" i="28" s="1"/>
  <c r="C70" i="28"/>
  <c r="F70" i="28" s="1"/>
  <c r="C88" i="28"/>
  <c r="F88" i="28" s="1"/>
  <c r="K82" i="28"/>
  <c r="L82" i="28" s="1"/>
  <c r="C103" i="28"/>
  <c r="F103" i="28" s="1"/>
  <c r="K97" i="28"/>
  <c r="L97" i="28" s="1"/>
  <c r="K133" i="28"/>
  <c r="L133" i="28" s="1"/>
  <c r="C136" i="28"/>
  <c r="F136" i="28" s="1"/>
  <c r="K91" i="28"/>
  <c r="L91" i="28" s="1"/>
  <c r="C94" i="28"/>
  <c r="F94" i="28" s="1"/>
  <c r="C115" i="28"/>
  <c r="F115" i="28" s="1"/>
  <c r="K112" i="28"/>
  <c r="L112" i="28" s="1"/>
  <c r="C55" i="28"/>
  <c r="F55" i="28" s="1"/>
  <c r="K40" i="28"/>
  <c r="L40" i="28" s="1"/>
  <c r="K6" i="28"/>
  <c r="L6" i="28" s="1"/>
  <c r="C58" i="28"/>
  <c r="F58" i="28" s="1"/>
  <c r="C36" i="28"/>
  <c r="F36" i="28" s="1"/>
  <c r="K64" i="27"/>
  <c r="L64" i="27" s="1"/>
  <c r="C139" i="27"/>
  <c r="F139" i="27" s="1"/>
  <c r="C70" i="27"/>
  <c r="F70" i="27" s="1"/>
  <c r="C94" i="27"/>
  <c r="F94" i="27" s="1"/>
  <c r="K91" i="27"/>
  <c r="L91" i="27" s="1"/>
  <c r="C55" i="27"/>
  <c r="F55" i="27" s="1"/>
  <c r="K40" i="27"/>
  <c r="L40" i="27" s="1"/>
  <c r="C88" i="27"/>
  <c r="F88" i="27" s="1"/>
  <c r="K82" i="27"/>
  <c r="L82" i="27" s="1"/>
  <c r="C121" i="27"/>
  <c r="F121" i="27" s="1"/>
  <c r="K118" i="27"/>
  <c r="L118" i="27" s="1"/>
  <c r="C115" i="27"/>
  <c r="F115" i="27" s="1"/>
  <c r="K112" i="27"/>
  <c r="L112" i="27" s="1"/>
  <c r="K124" i="27"/>
  <c r="L124" i="27" s="1"/>
  <c r="C130" i="27"/>
  <c r="F130" i="27" s="1"/>
  <c r="K73" i="27"/>
  <c r="L73" i="27" s="1"/>
  <c r="C79" i="27"/>
  <c r="F79" i="27" s="1"/>
  <c r="C109" i="27"/>
  <c r="F109" i="27" s="1"/>
  <c r="K106" i="27"/>
  <c r="L106" i="27" s="1"/>
  <c r="C136" i="27"/>
  <c r="F136" i="27" s="1"/>
  <c r="K133" i="27"/>
  <c r="L133" i="27" s="1"/>
  <c r="K97" i="27"/>
  <c r="L97" i="27" s="1"/>
  <c r="C103" i="27"/>
  <c r="F103" i="27" s="1"/>
  <c r="C36" i="27"/>
  <c r="F36" i="27" s="1"/>
  <c r="K6" i="27"/>
  <c r="L6" i="27" s="1"/>
  <c r="C58" i="27"/>
  <c r="F58" i="27" s="1"/>
  <c r="C94" i="26"/>
  <c r="F94" i="26" s="1"/>
  <c r="K91" i="26"/>
  <c r="L91" i="26" s="1"/>
  <c r="C88" i="26"/>
  <c r="F88" i="26" s="1"/>
  <c r="K82" i="26"/>
  <c r="L82" i="26" s="1"/>
  <c r="K106" i="26"/>
  <c r="L106" i="26" s="1"/>
  <c r="C109" i="26"/>
  <c r="F109" i="26" s="1"/>
  <c r="C55" i="26"/>
  <c r="F55" i="26" s="1"/>
  <c r="K40" i="26"/>
  <c r="L40" i="26" s="1"/>
  <c r="K118" i="26"/>
  <c r="L118" i="26" s="1"/>
  <c r="C121" i="26"/>
  <c r="F121" i="26" s="1"/>
  <c r="C115" i="26"/>
  <c r="F115" i="26" s="1"/>
  <c r="K112" i="26"/>
  <c r="L112" i="26" s="1"/>
  <c r="C136" i="26"/>
  <c r="F136" i="26" s="1"/>
  <c r="K133" i="26"/>
  <c r="L133" i="26" s="1"/>
  <c r="C79" i="26"/>
  <c r="F79" i="26" s="1"/>
  <c r="K73" i="26"/>
  <c r="L73" i="26" s="1"/>
  <c r="K64" i="26"/>
  <c r="L64" i="26" s="1"/>
  <c r="C70" i="26"/>
  <c r="F70" i="26" s="1"/>
  <c r="C139" i="26"/>
  <c r="F139" i="26" s="1"/>
  <c r="C36" i="26"/>
  <c r="F36" i="26" s="1"/>
  <c r="K6" i="26"/>
  <c r="L6" i="26" s="1"/>
  <c r="C58" i="26"/>
  <c r="F58" i="26" s="1"/>
  <c r="C130" i="26"/>
  <c r="F130" i="26" s="1"/>
  <c r="K124" i="26"/>
  <c r="L124" i="26" s="1"/>
  <c r="C103" i="26"/>
  <c r="F103" i="26" s="1"/>
  <c r="K97" i="26"/>
  <c r="L97" i="26" s="1"/>
  <c r="C136" i="25"/>
  <c r="F136" i="25" s="1"/>
  <c r="K133" i="25"/>
  <c r="L133" i="25" s="1"/>
  <c r="C121" i="25"/>
  <c r="F121" i="25" s="1"/>
  <c r="K118" i="25"/>
  <c r="L118" i="25" s="1"/>
  <c r="K64" i="25"/>
  <c r="L64" i="25" s="1"/>
  <c r="C139" i="25"/>
  <c r="F139" i="25" s="1"/>
  <c r="C70" i="25"/>
  <c r="F70" i="25" s="1"/>
  <c r="K73" i="25"/>
  <c r="L73" i="25" s="1"/>
  <c r="C79" i="25"/>
  <c r="F79" i="25" s="1"/>
  <c r="K124" i="25"/>
  <c r="L124" i="25" s="1"/>
  <c r="C130" i="25"/>
  <c r="F130" i="25" s="1"/>
  <c r="C36" i="25"/>
  <c r="F36" i="25" s="1"/>
  <c r="K6" i="25"/>
  <c r="L6" i="25" s="1"/>
  <c r="C58" i="25"/>
  <c r="F58" i="25" s="1"/>
  <c r="C115" i="25"/>
  <c r="F115" i="25" s="1"/>
  <c r="K112" i="25"/>
  <c r="L112" i="25" s="1"/>
  <c r="K97" i="25"/>
  <c r="L97" i="25" s="1"/>
  <c r="C103" i="25"/>
  <c r="F103" i="25" s="1"/>
  <c r="C94" i="25"/>
  <c r="F94" i="25" s="1"/>
  <c r="K91" i="25"/>
  <c r="L91" i="25" s="1"/>
  <c r="C109" i="25"/>
  <c r="F109" i="25" s="1"/>
  <c r="K106" i="25"/>
  <c r="L106" i="25" s="1"/>
  <c r="C88" i="25"/>
  <c r="F88" i="25" s="1"/>
  <c r="K82" i="25"/>
  <c r="L82" i="25" s="1"/>
  <c r="K40" i="25"/>
  <c r="L40" i="25" s="1"/>
  <c r="C55" i="25"/>
  <c r="F55" i="25" s="1"/>
  <c r="K73" i="24"/>
  <c r="L73" i="24" s="1"/>
  <c r="C79" i="24"/>
  <c r="F79" i="24" s="1"/>
  <c r="K97" i="24"/>
  <c r="L97" i="24" s="1"/>
  <c r="C103" i="24"/>
  <c r="F103" i="24" s="1"/>
  <c r="K91" i="24"/>
  <c r="L91" i="24" s="1"/>
  <c r="C94" i="24"/>
  <c r="F94" i="24" s="1"/>
  <c r="K124" i="24"/>
  <c r="L124" i="24" s="1"/>
  <c r="C130" i="24"/>
  <c r="F130" i="24" s="1"/>
  <c r="C88" i="24"/>
  <c r="F88" i="24" s="1"/>
  <c r="K82" i="24"/>
  <c r="L82" i="24" s="1"/>
  <c r="K106" i="24"/>
  <c r="L106" i="24" s="1"/>
  <c r="C109" i="24"/>
  <c r="F109" i="24" s="1"/>
  <c r="K64" i="24"/>
  <c r="L64" i="24" s="1"/>
  <c r="C70" i="24"/>
  <c r="F70" i="24" s="1"/>
  <c r="C139" i="24"/>
  <c r="F139" i="24" s="1"/>
  <c r="C136" i="24"/>
  <c r="F136" i="24" s="1"/>
  <c r="K133" i="24"/>
  <c r="L133" i="24" s="1"/>
  <c r="C55" i="24"/>
  <c r="F55" i="24" s="1"/>
  <c r="K40" i="24"/>
  <c r="L40" i="24" s="1"/>
  <c r="C115" i="24"/>
  <c r="F115" i="24" s="1"/>
  <c r="K112" i="24"/>
  <c r="L112" i="24" s="1"/>
  <c r="C121" i="24"/>
  <c r="F121" i="24" s="1"/>
  <c r="K118" i="24"/>
  <c r="L118" i="24" s="1"/>
  <c r="C36" i="24"/>
  <c r="F36" i="24" s="1"/>
  <c r="K6" i="24"/>
  <c r="L6" i="24" s="1"/>
  <c r="C58" i="24"/>
  <c r="F58" i="24" s="1"/>
  <c r="C136" i="23"/>
  <c r="F136" i="23" s="1"/>
  <c r="K133" i="23"/>
  <c r="L133" i="23" s="1"/>
  <c r="K118" i="23"/>
  <c r="L118" i="23" s="1"/>
  <c r="C121" i="23"/>
  <c r="F121" i="23" s="1"/>
  <c r="K73" i="23"/>
  <c r="L73" i="23" s="1"/>
  <c r="C79" i="23"/>
  <c r="F79" i="23" s="1"/>
  <c r="C36" i="23"/>
  <c r="F36" i="23" s="1"/>
  <c r="K6" i="23"/>
  <c r="L6" i="23" s="1"/>
  <c r="C58" i="23"/>
  <c r="F58" i="23" s="1"/>
  <c r="K124" i="23"/>
  <c r="L124" i="23" s="1"/>
  <c r="C130" i="23"/>
  <c r="F130" i="23" s="1"/>
  <c r="K97" i="23"/>
  <c r="L97" i="23" s="1"/>
  <c r="C103" i="23"/>
  <c r="F103" i="23" s="1"/>
  <c r="K64" i="23"/>
  <c r="L64" i="23" s="1"/>
  <c r="C70" i="23"/>
  <c r="F70" i="23" s="1"/>
  <c r="C139" i="23"/>
  <c r="F139" i="23" s="1"/>
  <c r="C115" i="23"/>
  <c r="F115" i="23" s="1"/>
  <c r="K112" i="23"/>
  <c r="L112" i="23" s="1"/>
  <c r="C88" i="23"/>
  <c r="F88" i="23" s="1"/>
  <c r="K82" i="23"/>
  <c r="L82" i="23" s="1"/>
  <c r="C94" i="23"/>
  <c r="F94" i="23" s="1"/>
  <c r="K91" i="23"/>
  <c r="L91" i="23" s="1"/>
  <c r="C109" i="23"/>
  <c r="F109" i="23" s="1"/>
  <c r="K106" i="23"/>
  <c r="L106" i="23" s="1"/>
  <c r="C55" i="23"/>
  <c r="F55" i="23" s="1"/>
  <c r="K40" i="23"/>
  <c r="L40" i="23" s="1"/>
  <c r="C115" i="22"/>
  <c r="F115" i="22" s="1"/>
  <c r="K112" i="22"/>
  <c r="L112" i="22" s="1"/>
  <c r="K97" i="22"/>
  <c r="L97" i="22" s="1"/>
  <c r="C103" i="22"/>
  <c r="F103" i="22" s="1"/>
  <c r="C130" i="22"/>
  <c r="F130" i="22" s="1"/>
  <c r="K124" i="22"/>
  <c r="L124" i="22" s="1"/>
  <c r="C94" i="22"/>
  <c r="F94" i="22" s="1"/>
  <c r="K91" i="22"/>
  <c r="L91" i="22" s="1"/>
  <c r="K64" i="22"/>
  <c r="L64" i="22" s="1"/>
  <c r="C70" i="22"/>
  <c r="F70" i="22" s="1"/>
  <c r="C139" i="22"/>
  <c r="F139" i="22" s="1"/>
  <c r="C109" i="22"/>
  <c r="F109" i="22" s="1"/>
  <c r="K106" i="22"/>
  <c r="L106" i="22" s="1"/>
  <c r="K40" i="22"/>
  <c r="L40" i="22" s="1"/>
  <c r="C55" i="22"/>
  <c r="F55" i="22" s="1"/>
  <c r="K118" i="22"/>
  <c r="L118" i="22" s="1"/>
  <c r="C121" i="22"/>
  <c r="F121" i="22" s="1"/>
  <c r="C88" i="22"/>
  <c r="F88" i="22" s="1"/>
  <c r="K82" i="22"/>
  <c r="L82" i="22" s="1"/>
  <c r="C79" i="22"/>
  <c r="F79" i="22" s="1"/>
  <c r="K73" i="22"/>
  <c r="L73" i="22" s="1"/>
  <c r="C136" i="22"/>
  <c r="F136" i="22" s="1"/>
  <c r="K133" i="22"/>
  <c r="L133" i="22" s="1"/>
  <c r="C36" i="22"/>
  <c r="F36" i="22" s="1"/>
  <c r="C58" i="22"/>
  <c r="F58" i="22" s="1"/>
  <c r="K6" i="22"/>
  <c r="L6" i="22" s="1"/>
  <c r="C79" i="21"/>
  <c r="F79" i="21" s="1"/>
  <c r="K73" i="21"/>
  <c r="L73" i="21" s="1"/>
  <c r="C36" i="21"/>
  <c r="F36" i="21" s="1"/>
  <c r="K6" i="21"/>
  <c r="L6" i="21" s="1"/>
  <c r="C58" i="21"/>
  <c r="F58" i="21" s="1"/>
  <c r="C109" i="21"/>
  <c r="F109" i="21" s="1"/>
  <c r="K106" i="21"/>
  <c r="L106" i="21" s="1"/>
  <c r="K124" i="21"/>
  <c r="L124" i="21" s="1"/>
  <c r="C130" i="21"/>
  <c r="F130" i="21" s="1"/>
  <c r="K97" i="21"/>
  <c r="L97" i="21" s="1"/>
  <c r="C103" i="21"/>
  <c r="F103" i="21" s="1"/>
  <c r="K64" i="21"/>
  <c r="L64" i="21" s="1"/>
  <c r="C139" i="21"/>
  <c r="F139" i="21" s="1"/>
  <c r="C70" i="21"/>
  <c r="F70" i="21" s="1"/>
  <c r="C136" i="21"/>
  <c r="F136" i="21" s="1"/>
  <c r="K133" i="21"/>
  <c r="L133" i="21" s="1"/>
  <c r="C94" i="21"/>
  <c r="F94" i="21" s="1"/>
  <c r="K91" i="21"/>
  <c r="L91" i="21" s="1"/>
  <c r="C115" i="21"/>
  <c r="F115" i="21" s="1"/>
  <c r="K112" i="21"/>
  <c r="L112" i="21" s="1"/>
  <c r="C55" i="21"/>
  <c r="F55" i="21" s="1"/>
  <c r="K40" i="21"/>
  <c r="L40" i="21" s="1"/>
  <c r="K118" i="21"/>
  <c r="L118" i="21" s="1"/>
  <c r="C121" i="21"/>
  <c r="F121" i="21" s="1"/>
  <c r="C88" i="21"/>
  <c r="F88" i="21" s="1"/>
  <c r="K82" i="21"/>
  <c r="L82" i="21" s="1"/>
  <c r="C55" i="20"/>
  <c r="F55" i="20" s="1"/>
  <c r="K40" i="20"/>
  <c r="L40" i="20" s="1"/>
  <c r="K64" i="20"/>
  <c r="L64" i="20" s="1"/>
  <c r="C70" i="20"/>
  <c r="F70" i="20" s="1"/>
  <c r="C139" i="20"/>
  <c r="F139" i="20" s="1"/>
  <c r="K118" i="20"/>
  <c r="L118" i="20" s="1"/>
  <c r="C121" i="20"/>
  <c r="F121" i="20" s="1"/>
  <c r="C79" i="20"/>
  <c r="F79" i="20" s="1"/>
  <c r="K73" i="20"/>
  <c r="L73" i="20" s="1"/>
  <c r="C36" i="20"/>
  <c r="F36" i="20" s="1"/>
  <c r="K6" i="20"/>
  <c r="L6" i="20" s="1"/>
  <c r="C58" i="20"/>
  <c r="F58" i="20" s="1"/>
  <c r="K106" i="20"/>
  <c r="L106" i="20" s="1"/>
  <c r="C109" i="20"/>
  <c r="F109" i="20" s="1"/>
  <c r="K124" i="20"/>
  <c r="L124" i="20" s="1"/>
  <c r="C130" i="20"/>
  <c r="F130" i="20" s="1"/>
  <c r="C115" i="20"/>
  <c r="F115" i="20" s="1"/>
  <c r="K112" i="20"/>
  <c r="L112" i="20" s="1"/>
  <c r="C136" i="20"/>
  <c r="F136" i="20" s="1"/>
  <c r="K133" i="20"/>
  <c r="L133" i="20" s="1"/>
  <c r="K97" i="20"/>
  <c r="L97" i="20" s="1"/>
  <c r="C103" i="20"/>
  <c r="F103" i="20" s="1"/>
  <c r="C94" i="20"/>
  <c r="F94" i="20" s="1"/>
  <c r="K91" i="20"/>
  <c r="L91" i="20" s="1"/>
  <c r="C88" i="20"/>
  <c r="F88" i="20" s="1"/>
  <c r="K82" i="20"/>
  <c r="L82" i="20" s="1"/>
  <c r="C55" i="19"/>
  <c r="F55" i="19" s="1"/>
  <c r="K40" i="19"/>
  <c r="L40" i="19" s="1"/>
  <c r="K118" i="19"/>
  <c r="L118" i="19" s="1"/>
  <c r="C121" i="19"/>
  <c r="F121" i="19" s="1"/>
  <c r="C88" i="19"/>
  <c r="F88" i="19" s="1"/>
  <c r="K82" i="19"/>
  <c r="L82" i="19" s="1"/>
  <c r="K73" i="19"/>
  <c r="L73" i="19" s="1"/>
  <c r="C79" i="19"/>
  <c r="F79" i="19" s="1"/>
  <c r="K106" i="19"/>
  <c r="L106" i="19" s="1"/>
  <c r="C109" i="19"/>
  <c r="F109" i="19" s="1"/>
  <c r="K64" i="19"/>
  <c r="L64" i="19" s="1"/>
  <c r="C70" i="19"/>
  <c r="F70" i="19" s="1"/>
  <c r="C139" i="19"/>
  <c r="F139" i="19" s="1"/>
  <c r="C136" i="19"/>
  <c r="F136" i="19" s="1"/>
  <c r="K133" i="19"/>
  <c r="L133" i="19" s="1"/>
  <c r="K124" i="19"/>
  <c r="L124" i="19" s="1"/>
  <c r="C130" i="19"/>
  <c r="F130" i="19" s="1"/>
  <c r="C103" i="19"/>
  <c r="F103" i="19" s="1"/>
  <c r="K97" i="19"/>
  <c r="L97" i="19" s="1"/>
  <c r="C115" i="19"/>
  <c r="F115" i="19" s="1"/>
  <c r="K112" i="19"/>
  <c r="L112" i="19" s="1"/>
  <c r="C94" i="19"/>
  <c r="F94" i="19" s="1"/>
  <c r="K91" i="19"/>
  <c r="L91" i="19" s="1"/>
  <c r="C36" i="19"/>
  <c r="F36" i="19" s="1"/>
  <c r="K6" i="19"/>
  <c r="L6" i="19" s="1"/>
  <c r="C58" i="19"/>
  <c r="F58" i="19" s="1"/>
  <c r="C36" i="18"/>
  <c r="F36" i="18" s="1"/>
  <c r="K6" i="18"/>
  <c r="L6" i="18" s="1"/>
  <c r="C58" i="18"/>
  <c r="F58" i="18" s="1"/>
  <c r="K64" i="18"/>
  <c r="L64" i="18" s="1"/>
  <c r="C139" i="18"/>
  <c r="F139" i="18" s="1"/>
  <c r="C70" i="18"/>
  <c r="F70" i="18" s="1"/>
  <c r="K73" i="18"/>
  <c r="L73" i="18" s="1"/>
  <c r="C79" i="18"/>
  <c r="F79" i="18" s="1"/>
  <c r="C109" i="18"/>
  <c r="F109" i="18" s="1"/>
  <c r="K106" i="18"/>
  <c r="L106" i="18" s="1"/>
  <c r="C136" i="18"/>
  <c r="F136" i="18" s="1"/>
  <c r="K133" i="18"/>
  <c r="L133" i="18" s="1"/>
  <c r="K97" i="18"/>
  <c r="L97" i="18" s="1"/>
  <c r="C103" i="18"/>
  <c r="F103" i="18" s="1"/>
  <c r="C94" i="18"/>
  <c r="F94" i="18" s="1"/>
  <c r="K91" i="18"/>
  <c r="L91" i="18" s="1"/>
  <c r="C115" i="18"/>
  <c r="F115" i="18" s="1"/>
  <c r="K112" i="18"/>
  <c r="L112" i="18" s="1"/>
  <c r="C55" i="18"/>
  <c r="F55" i="18" s="1"/>
  <c r="K40" i="18"/>
  <c r="L40" i="18" s="1"/>
  <c r="C130" i="18"/>
  <c r="F130" i="18" s="1"/>
  <c r="K124" i="18"/>
  <c r="L124" i="18" s="1"/>
  <c r="K118" i="18"/>
  <c r="L118" i="18" s="1"/>
  <c r="C121" i="18"/>
  <c r="F121" i="18" s="1"/>
  <c r="C88" i="18"/>
  <c r="F88" i="18" s="1"/>
  <c r="K82" i="18"/>
  <c r="L82" i="18" s="1"/>
  <c r="C36" i="17"/>
  <c r="F36" i="17" s="1"/>
  <c r="K6" i="17"/>
  <c r="L6" i="17" s="1"/>
  <c r="C58" i="17"/>
  <c r="F58" i="17" s="1"/>
  <c r="K97" i="17"/>
  <c r="L97" i="17" s="1"/>
  <c r="C103" i="17"/>
  <c r="F103" i="17" s="1"/>
  <c r="K106" i="17"/>
  <c r="L106" i="17" s="1"/>
  <c r="C109" i="17"/>
  <c r="F109" i="17" s="1"/>
  <c r="K91" i="17"/>
  <c r="L91" i="17" s="1"/>
  <c r="C94" i="17"/>
  <c r="F94" i="17" s="1"/>
  <c r="K64" i="17"/>
  <c r="L64" i="17" s="1"/>
  <c r="C70" i="17"/>
  <c r="F70" i="17" s="1"/>
  <c r="C139" i="17"/>
  <c r="F139" i="17" s="1"/>
  <c r="C130" i="17"/>
  <c r="F130" i="17" s="1"/>
  <c r="K124" i="17"/>
  <c r="L124" i="17" s="1"/>
  <c r="C136" i="17"/>
  <c r="F136" i="17" s="1"/>
  <c r="K133" i="17"/>
  <c r="L133" i="17" s="1"/>
  <c r="C55" i="17"/>
  <c r="F55" i="17" s="1"/>
  <c r="K40" i="17"/>
  <c r="L40" i="17" s="1"/>
  <c r="C115" i="17"/>
  <c r="F115" i="17" s="1"/>
  <c r="K112" i="17"/>
  <c r="L112" i="17" s="1"/>
  <c r="K118" i="17"/>
  <c r="L118" i="17" s="1"/>
  <c r="C121" i="17"/>
  <c r="F121" i="17" s="1"/>
  <c r="C88" i="17"/>
  <c r="F88" i="17" s="1"/>
  <c r="K82" i="17"/>
  <c r="L82" i="17" s="1"/>
  <c r="K73" i="17"/>
  <c r="L73" i="17" s="1"/>
  <c r="C79" i="17"/>
  <c r="F79" i="17" s="1"/>
  <c r="C130" i="16"/>
  <c r="F130" i="16" s="1"/>
  <c r="K124" i="16"/>
  <c r="L124" i="16" s="1"/>
  <c r="K112" i="16"/>
  <c r="L112" i="16" s="1"/>
  <c r="C115" i="16"/>
  <c r="F115" i="16" s="1"/>
  <c r="C109" i="16"/>
  <c r="F109" i="16" s="1"/>
  <c r="K106" i="16"/>
  <c r="L106" i="16" s="1"/>
  <c r="C88" i="16"/>
  <c r="F88" i="16" s="1"/>
  <c r="K82" i="16"/>
  <c r="L82" i="16" s="1"/>
  <c r="C55" i="16"/>
  <c r="F55" i="16" s="1"/>
  <c r="K40" i="16"/>
  <c r="L40" i="16" s="1"/>
  <c r="K97" i="16"/>
  <c r="L97" i="16" s="1"/>
  <c r="C103" i="16"/>
  <c r="F103" i="16" s="1"/>
  <c r="C139" i="16"/>
  <c r="F139" i="16" s="1"/>
  <c r="K64" i="16"/>
  <c r="L64" i="16" s="1"/>
  <c r="C70" i="16"/>
  <c r="F70" i="16" s="1"/>
  <c r="C36" i="16"/>
  <c r="F36" i="16" s="1"/>
  <c r="K6" i="16"/>
  <c r="L6" i="16" s="1"/>
  <c r="C58" i="16"/>
  <c r="F58" i="16" s="1"/>
  <c r="K118" i="16"/>
  <c r="L118" i="16" s="1"/>
  <c r="C121" i="16"/>
  <c r="F121" i="16" s="1"/>
  <c r="K91" i="16"/>
  <c r="L91" i="16" s="1"/>
  <c r="C94" i="16"/>
  <c r="F94" i="16" s="1"/>
  <c r="C79" i="16"/>
  <c r="F79" i="16" s="1"/>
  <c r="K73" i="16"/>
  <c r="L73" i="16" s="1"/>
  <c r="K133" i="16"/>
  <c r="L133" i="16" s="1"/>
  <c r="C136" i="16"/>
  <c r="F136" i="16" s="1"/>
  <c r="K6" i="15"/>
  <c r="L6" i="15" s="1"/>
  <c r="C36" i="15"/>
  <c r="F36" i="15" s="1"/>
  <c r="C58" i="15"/>
  <c r="F58" i="15" s="1"/>
  <c r="K73" i="15"/>
  <c r="L73" i="15" s="1"/>
  <c r="C79" i="15"/>
  <c r="F79" i="15" s="1"/>
  <c r="C115" i="15"/>
  <c r="F115" i="15" s="1"/>
  <c r="K112" i="15"/>
  <c r="L112" i="15" s="1"/>
  <c r="C130" i="15"/>
  <c r="F130" i="15" s="1"/>
  <c r="K124" i="15"/>
  <c r="L124" i="15" s="1"/>
  <c r="C109" i="15"/>
  <c r="F109" i="15" s="1"/>
  <c r="K106" i="15"/>
  <c r="L106" i="15" s="1"/>
  <c r="K97" i="15"/>
  <c r="L97" i="15" s="1"/>
  <c r="C103" i="15"/>
  <c r="F103" i="15" s="1"/>
  <c r="C139" i="15"/>
  <c r="F139" i="15" s="1"/>
  <c r="K64" i="15"/>
  <c r="L64" i="15" s="1"/>
  <c r="C70" i="15"/>
  <c r="F70" i="15" s="1"/>
  <c r="C136" i="15"/>
  <c r="F136" i="15" s="1"/>
  <c r="K133" i="15"/>
  <c r="L133" i="15" s="1"/>
  <c r="C94" i="15"/>
  <c r="F94" i="15" s="1"/>
  <c r="K91" i="15"/>
  <c r="L91" i="15" s="1"/>
  <c r="C88" i="15"/>
  <c r="F88" i="15" s="1"/>
  <c r="K82" i="15"/>
  <c r="L82" i="15" s="1"/>
  <c r="C55" i="15"/>
  <c r="F55" i="15" s="1"/>
  <c r="K40" i="15"/>
  <c r="L40" i="15" s="1"/>
  <c r="C121" i="15"/>
  <c r="F121" i="15" s="1"/>
  <c r="K118" i="15"/>
  <c r="L118" i="15" s="1"/>
  <c r="C115" i="14"/>
  <c r="F115" i="14" s="1"/>
  <c r="K112" i="14"/>
  <c r="L112" i="14" s="1"/>
  <c r="K97" i="14"/>
  <c r="L97" i="14" s="1"/>
  <c r="C103" i="14"/>
  <c r="F103" i="14" s="1"/>
  <c r="K64" i="14"/>
  <c r="L64" i="14" s="1"/>
  <c r="C70" i="14"/>
  <c r="F70" i="14" s="1"/>
  <c r="C139" i="14"/>
  <c r="F139" i="14" s="1"/>
  <c r="K40" i="14"/>
  <c r="L40" i="14" s="1"/>
  <c r="C55" i="14"/>
  <c r="F55" i="14" s="1"/>
  <c r="C36" i="14"/>
  <c r="F36" i="14" s="1"/>
  <c r="K6" i="14"/>
  <c r="L6" i="14" s="1"/>
  <c r="C58" i="14"/>
  <c r="F58" i="14" s="1"/>
  <c r="K106" i="14"/>
  <c r="L106" i="14" s="1"/>
  <c r="C109" i="14"/>
  <c r="F109" i="14" s="1"/>
  <c r="C88" i="14"/>
  <c r="F88" i="14" s="1"/>
  <c r="K82" i="14"/>
  <c r="L82" i="14" s="1"/>
  <c r="K73" i="14"/>
  <c r="L73" i="14" s="1"/>
  <c r="C79" i="14"/>
  <c r="F79" i="14" s="1"/>
  <c r="K124" i="14"/>
  <c r="L124" i="14" s="1"/>
  <c r="C130" i="14"/>
  <c r="F130" i="14" s="1"/>
  <c r="C121" i="14"/>
  <c r="F121" i="14" s="1"/>
  <c r="K118" i="14"/>
  <c r="L118" i="14" s="1"/>
  <c r="C136" i="14"/>
  <c r="F136" i="14" s="1"/>
  <c r="K133" i="14"/>
  <c r="L133" i="14" s="1"/>
  <c r="C94" i="14"/>
  <c r="F94" i="14" s="1"/>
  <c r="K91" i="14"/>
  <c r="L91" i="14" s="1"/>
  <c r="C36" i="13"/>
  <c r="F36" i="13" s="1"/>
  <c r="K6" i="13"/>
  <c r="L6" i="13" s="1"/>
  <c r="C58" i="13"/>
  <c r="F58" i="13" s="1"/>
  <c r="C115" i="13"/>
  <c r="F115" i="13" s="1"/>
  <c r="K112" i="13"/>
  <c r="L112" i="13" s="1"/>
  <c r="K91" i="13"/>
  <c r="L91" i="13" s="1"/>
  <c r="C94" i="13"/>
  <c r="F94" i="13" s="1"/>
  <c r="C109" i="13"/>
  <c r="F109" i="13" s="1"/>
  <c r="K106" i="13"/>
  <c r="L106" i="13" s="1"/>
  <c r="C136" i="13"/>
  <c r="F136" i="13" s="1"/>
  <c r="K133" i="13"/>
  <c r="L133" i="13" s="1"/>
  <c r="K64" i="13"/>
  <c r="L64" i="13" s="1"/>
  <c r="C70" i="13"/>
  <c r="F70" i="13" s="1"/>
  <c r="C139" i="13"/>
  <c r="F139" i="13" s="1"/>
  <c r="K118" i="13"/>
  <c r="L118" i="13" s="1"/>
  <c r="C121" i="13"/>
  <c r="F121" i="13" s="1"/>
  <c r="K73" i="13"/>
  <c r="L73" i="13" s="1"/>
  <c r="C79" i="13"/>
  <c r="F79" i="13" s="1"/>
  <c r="C55" i="13"/>
  <c r="F55" i="13" s="1"/>
  <c r="K40" i="13"/>
  <c r="L40" i="13" s="1"/>
  <c r="K82" i="13"/>
  <c r="L82" i="13" s="1"/>
  <c r="C88" i="13"/>
  <c r="F88" i="13" s="1"/>
  <c r="C130" i="13"/>
  <c r="F130" i="13" s="1"/>
  <c r="K124" i="13"/>
  <c r="L124" i="13" s="1"/>
  <c r="K97" i="13"/>
  <c r="L97" i="13" s="1"/>
  <c r="C103" i="13"/>
  <c r="F103" i="13" s="1"/>
  <c r="C136" i="12"/>
  <c r="F136" i="12" s="1"/>
  <c r="K133" i="12"/>
  <c r="L133" i="12" s="1"/>
  <c r="C55" i="12"/>
  <c r="F55" i="12" s="1"/>
  <c r="K40" i="12"/>
  <c r="L40" i="12" s="1"/>
  <c r="C121" i="12"/>
  <c r="F121" i="12" s="1"/>
  <c r="K118" i="12"/>
  <c r="L118" i="12" s="1"/>
  <c r="K124" i="12"/>
  <c r="L124" i="12" s="1"/>
  <c r="C130" i="12"/>
  <c r="F130" i="12" s="1"/>
  <c r="K73" i="12"/>
  <c r="L73" i="12" s="1"/>
  <c r="C79" i="12"/>
  <c r="F79" i="12" s="1"/>
  <c r="C115" i="12"/>
  <c r="F115" i="12" s="1"/>
  <c r="K112" i="12"/>
  <c r="L112" i="12" s="1"/>
  <c r="K64" i="12"/>
  <c r="L64" i="12" s="1"/>
  <c r="C139" i="12"/>
  <c r="F139" i="12" s="1"/>
  <c r="C70" i="12"/>
  <c r="F70" i="12" s="1"/>
  <c r="C94" i="12"/>
  <c r="F94" i="12" s="1"/>
  <c r="K91" i="12"/>
  <c r="L91" i="12" s="1"/>
  <c r="C88" i="12"/>
  <c r="F88" i="12" s="1"/>
  <c r="K82" i="12"/>
  <c r="L82" i="12" s="1"/>
  <c r="C109" i="12"/>
  <c r="F109" i="12" s="1"/>
  <c r="K106" i="12"/>
  <c r="L106" i="12" s="1"/>
  <c r="K97" i="12"/>
  <c r="L97" i="12" s="1"/>
  <c r="C103" i="12"/>
  <c r="F103" i="12" s="1"/>
  <c r="C36" i="12"/>
  <c r="F36" i="12" s="1"/>
  <c r="K6" i="12"/>
  <c r="L6" i="12" s="1"/>
  <c r="C58" i="12"/>
  <c r="F58" i="12" s="1"/>
  <c r="C36" i="11"/>
  <c r="F36" i="11" s="1"/>
  <c r="K6" i="11"/>
  <c r="L6" i="11" s="1"/>
  <c r="C58" i="11"/>
  <c r="F58" i="11" s="1"/>
  <c r="C55" i="11"/>
  <c r="F55" i="11" s="1"/>
  <c r="K40" i="11"/>
  <c r="L40" i="11" s="1"/>
  <c r="C109" i="11"/>
  <c r="F109" i="11" s="1"/>
  <c r="K106" i="11"/>
  <c r="L106" i="11" s="1"/>
  <c r="C136" i="11"/>
  <c r="F136" i="11" s="1"/>
  <c r="K133" i="11"/>
  <c r="L133" i="11" s="1"/>
  <c r="K73" i="11"/>
  <c r="L73" i="11" s="1"/>
  <c r="C79" i="11"/>
  <c r="F79" i="11" s="1"/>
  <c r="C130" i="11"/>
  <c r="F130" i="11" s="1"/>
  <c r="K124" i="11"/>
  <c r="L124" i="11" s="1"/>
  <c r="C88" i="11"/>
  <c r="F88" i="11" s="1"/>
  <c r="K82" i="11"/>
  <c r="L82" i="11" s="1"/>
  <c r="C103" i="11"/>
  <c r="F103" i="11" s="1"/>
  <c r="K97" i="11"/>
  <c r="L97" i="11" s="1"/>
  <c r="K118" i="11"/>
  <c r="L118" i="11" s="1"/>
  <c r="C121" i="11"/>
  <c r="F121" i="11" s="1"/>
  <c r="C139" i="11"/>
  <c r="F139" i="11" s="1"/>
  <c r="K64" i="11"/>
  <c r="L64" i="11" s="1"/>
  <c r="C70" i="11"/>
  <c r="F70" i="11" s="1"/>
  <c r="C115" i="11"/>
  <c r="F115" i="11" s="1"/>
  <c r="K112" i="11"/>
  <c r="L112" i="11" s="1"/>
  <c r="C94" i="11"/>
  <c r="F94" i="11" s="1"/>
  <c r="K91" i="11"/>
  <c r="L91" i="11" s="1"/>
  <c r="C115" i="10"/>
  <c r="F115" i="10" s="1"/>
  <c r="K112" i="10"/>
  <c r="L112" i="10" s="1"/>
  <c r="C94" i="10"/>
  <c r="F94" i="10" s="1"/>
  <c r="K91" i="10"/>
  <c r="L91" i="10" s="1"/>
  <c r="C130" i="10"/>
  <c r="F130" i="10" s="1"/>
  <c r="K124" i="10"/>
  <c r="L124" i="10" s="1"/>
  <c r="C55" i="10"/>
  <c r="F55" i="10" s="1"/>
  <c r="K40" i="10"/>
  <c r="L40" i="10" s="1"/>
  <c r="C136" i="10"/>
  <c r="F136" i="10" s="1"/>
  <c r="K133" i="10"/>
  <c r="L133" i="10" s="1"/>
  <c r="C36" i="10"/>
  <c r="F36" i="10" s="1"/>
  <c r="K6" i="10"/>
  <c r="L6" i="10" s="1"/>
  <c r="C58" i="10"/>
  <c r="F58" i="10" s="1"/>
  <c r="K106" i="10"/>
  <c r="L106" i="10" s="1"/>
  <c r="C109" i="10"/>
  <c r="F109" i="10" s="1"/>
  <c r="K64" i="10"/>
  <c r="L64" i="10" s="1"/>
  <c r="C139" i="10"/>
  <c r="F139" i="10" s="1"/>
  <c r="C70" i="10"/>
  <c r="F70" i="10" s="1"/>
  <c r="K118" i="10"/>
  <c r="L118" i="10" s="1"/>
  <c r="C121" i="10"/>
  <c r="F121" i="10" s="1"/>
  <c r="C88" i="10"/>
  <c r="F88" i="10" s="1"/>
  <c r="K82" i="10"/>
  <c r="L82" i="10" s="1"/>
  <c r="C103" i="10"/>
  <c r="F103" i="10" s="1"/>
  <c r="K97" i="10"/>
  <c r="L97" i="10" s="1"/>
  <c r="K73" i="10"/>
  <c r="L73" i="10" s="1"/>
  <c r="C79" i="10"/>
  <c r="F79" i="10" s="1"/>
  <c r="K73" i="9"/>
  <c r="L73" i="9" s="1"/>
  <c r="C79" i="9"/>
  <c r="F79" i="9" s="1"/>
  <c r="C36" i="9"/>
  <c r="F36" i="9" s="1"/>
  <c r="K6" i="9"/>
  <c r="L6" i="9" s="1"/>
  <c r="C58" i="9"/>
  <c r="F58" i="9" s="1"/>
  <c r="K40" i="9"/>
  <c r="L40" i="9" s="1"/>
  <c r="C55" i="9"/>
  <c r="F55" i="9" s="1"/>
  <c r="K64" i="9"/>
  <c r="L64" i="9" s="1"/>
  <c r="C139" i="9"/>
  <c r="F139" i="9" s="1"/>
  <c r="C70" i="9"/>
  <c r="F70" i="9" s="1"/>
  <c r="C88" i="9"/>
  <c r="F88" i="9" s="1"/>
  <c r="K82" i="9"/>
  <c r="L82" i="9" s="1"/>
  <c r="C130" i="9"/>
  <c r="F130" i="9" s="1"/>
  <c r="K124" i="9"/>
  <c r="L124" i="9" s="1"/>
  <c r="C103" i="9"/>
  <c r="F103" i="9" s="1"/>
  <c r="K97" i="9"/>
  <c r="L97" i="9" s="1"/>
  <c r="C136" i="9"/>
  <c r="F136" i="9" s="1"/>
  <c r="K133" i="9"/>
  <c r="L133" i="9" s="1"/>
  <c r="C115" i="9"/>
  <c r="F115" i="9" s="1"/>
  <c r="K112" i="9"/>
  <c r="L112" i="9" s="1"/>
  <c r="K118" i="9"/>
  <c r="L118" i="9" s="1"/>
  <c r="C121" i="9"/>
  <c r="F121" i="9" s="1"/>
  <c r="C109" i="9"/>
  <c r="F109" i="9" s="1"/>
  <c r="K106" i="9"/>
  <c r="L106" i="9" s="1"/>
  <c r="C94" i="9"/>
  <c r="F94" i="9" s="1"/>
  <c r="K91" i="9"/>
  <c r="L91" i="9" s="1"/>
  <c r="AU12" i="5"/>
  <c r="AX12" i="5"/>
  <c r="AU13" i="5"/>
  <c r="AX13" i="5"/>
  <c r="AY13" i="5" s="1"/>
  <c r="AU14" i="5"/>
  <c r="AX14" i="5"/>
  <c r="AU15" i="5"/>
  <c r="AY15" i="5" s="1"/>
  <c r="AX15" i="5"/>
  <c r="AU16" i="5"/>
  <c r="AY16" i="5" s="1"/>
  <c r="AX16" i="5"/>
  <c r="AU17" i="5"/>
  <c r="AX17" i="5"/>
  <c r="AU18" i="5"/>
  <c r="AX18" i="5"/>
  <c r="AU19" i="5"/>
  <c r="AY19" i="5" s="1"/>
  <c r="AX19" i="5"/>
  <c r="AU20" i="5"/>
  <c r="AX20" i="5"/>
  <c r="AU21" i="5"/>
  <c r="AX21" i="5"/>
  <c r="AU22" i="5"/>
  <c r="AY22" i="5" s="1"/>
  <c r="AX22" i="5"/>
  <c r="AU23" i="5"/>
  <c r="AY23" i="5" s="1"/>
  <c r="AX23" i="5"/>
  <c r="AU24" i="5"/>
  <c r="AY24" i="5" s="1"/>
  <c r="AX24" i="5"/>
  <c r="AU25" i="5"/>
  <c r="AX25" i="5"/>
  <c r="AU26" i="5"/>
  <c r="AX26" i="5"/>
  <c r="AU27" i="5"/>
  <c r="AY27" i="5" s="1"/>
  <c r="AX27" i="5"/>
  <c r="AU28" i="5"/>
  <c r="AY28" i="5" s="1"/>
  <c r="AX28" i="5"/>
  <c r="AU29" i="5"/>
  <c r="AY29" i="5" s="1"/>
  <c r="AX29" i="5"/>
  <c r="AU30" i="5"/>
  <c r="AX30" i="5"/>
  <c r="AU31" i="5"/>
  <c r="AX31" i="5"/>
  <c r="AU32" i="5"/>
  <c r="AX32" i="5"/>
  <c r="AY32" i="5"/>
  <c r="AU33" i="5"/>
  <c r="AY33" i="5" s="1"/>
  <c r="AX33" i="5"/>
  <c r="AU34" i="5"/>
  <c r="AX34" i="5"/>
  <c r="AY34" i="5" s="1"/>
  <c r="AU35" i="5"/>
  <c r="AY35" i="5" s="1"/>
  <c r="AX35" i="5"/>
  <c r="AU36" i="5"/>
  <c r="AX36" i="5"/>
  <c r="AU37" i="5"/>
  <c r="AY37" i="5" s="1"/>
  <c r="AX37" i="5"/>
  <c r="AU38" i="5"/>
  <c r="AX38" i="5"/>
  <c r="AY38" i="5" s="1"/>
  <c r="AU39" i="5"/>
  <c r="AY39" i="5" s="1"/>
  <c r="AX39" i="5"/>
  <c r="AU40" i="5"/>
  <c r="AY40" i="5" s="1"/>
  <c r="AX40" i="5"/>
  <c r="AU41" i="5"/>
  <c r="AY41" i="5" s="1"/>
  <c r="AX41" i="5"/>
  <c r="AU42" i="5"/>
  <c r="AX42" i="5"/>
  <c r="AY42" i="5"/>
  <c r="AU43" i="5"/>
  <c r="AY43" i="5" s="1"/>
  <c r="AX43" i="5"/>
  <c r="AU44" i="5"/>
  <c r="AY44" i="5" s="1"/>
  <c r="AX44" i="5"/>
  <c r="AU45" i="5"/>
  <c r="AX45" i="5"/>
  <c r="AY45" i="5"/>
  <c r="AU46" i="5"/>
  <c r="AY46" i="5" s="1"/>
  <c r="AX46" i="5"/>
  <c r="AU47" i="5"/>
  <c r="AX47" i="5"/>
  <c r="AY47" i="5" s="1"/>
  <c r="AU48" i="5"/>
  <c r="AY48" i="5" s="1"/>
  <c r="AX48" i="5"/>
  <c r="AU49" i="5"/>
  <c r="AX49" i="5"/>
  <c r="AU50" i="5"/>
  <c r="AY50" i="5" s="1"/>
  <c r="AX50" i="5"/>
  <c r="AU51" i="5"/>
  <c r="AY51" i="5" s="1"/>
  <c r="AX51" i="5"/>
  <c r="AU52" i="5"/>
  <c r="AX52" i="5"/>
  <c r="AU53" i="5"/>
  <c r="AY53" i="5" s="1"/>
  <c r="AX53" i="5"/>
  <c r="AU54" i="5"/>
  <c r="AY54" i="5" s="1"/>
  <c r="AX54" i="5"/>
  <c r="AU55" i="5"/>
  <c r="AY55" i="5" s="1"/>
  <c r="AX55" i="5"/>
  <c r="AU56" i="5"/>
  <c r="AY56" i="5" s="1"/>
  <c r="AX56" i="5"/>
  <c r="AU57" i="5"/>
  <c r="AY57" i="5" s="1"/>
  <c r="AX57" i="5"/>
  <c r="AU58" i="5"/>
  <c r="AY58" i="5" s="1"/>
  <c r="AX58" i="5"/>
  <c r="AU59" i="5"/>
  <c r="AY59" i="5" s="1"/>
  <c r="AX59" i="5"/>
  <c r="AU60" i="5"/>
  <c r="AY60" i="5" s="1"/>
  <c r="AX60" i="5"/>
  <c r="AU61" i="5"/>
  <c r="AY61" i="5" s="1"/>
  <c r="AX61" i="5"/>
  <c r="AU62" i="5"/>
  <c r="AY62" i="5" s="1"/>
  <c r="AX62" i="5"/>
  <c r="AU63" i="5"/>
  <c r="AY63" i="5" s="1"/>
  <c r="AX63" i="5"/>
  <c r="AU64" i="5"/>
  <c r="AY64" i="5" s="1"/>
  <c r="AX64" i="5"/>
  <c r="AU65" i="5"/>
  <c r="AY65" i="5" s="1"/>
  <c r="AX65" i="5"/>
  <c r="AU66" i="5"/>
  <c r="AY66" i="5" s="1"/>
  <c r="AX66" i="5"/>
  <c r="AU67" i="5"/>
  <c r="AY67" i="5" s="1"/>
  <c r="AX67" i="5"/>
  <c r="AU68" i="5"/>
  <c r="AY68" i="5" s="1"/>
  <c r="AX68" i="5"/>
  <c r="AU69" i="5"/>
  <c r="AX69" i="5"/>
  <c r="AY69" i="5" s="1"/>
  <c r="AU70" i="5"/>
  <c r="AX70" i="5"/>
  <c r="AX11" i="5"/>
  <c r="AU11" i="5"/>
  <c r="AY11" i="5" s="1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11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12" i="5"/>
  <c r="K70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11" i="5"/>
  <c r="K11" i="5"/>
  <c r="BI8" i="5"/>
  <c r="C139" i="66" l="1"/>
  <c r="F139" i="66" s="1"/>
  <c r="C139" i="61"/>
  <c r="F139" i="61" s="1"/>
  <c r="C88" i="64"/>
  <c r="F88" i="64" s="1"/>
  <c r="C36" i="59"/>
  <c r="F36" i="59" s="1"/>
  <c r="K40" i="68"/>
  <c r="L40" i="68" s="1"/>
  <c r="C58" i="61"/>
  <c r="F58" i="61" s="1"/>
  <c r="C139" i="56"/>
  <c r="F139" i="56" s="1"/>
  <c r="C79" i="67"/>
  <c r="F79" i="67" s="1"/>
  <c r="C36" i="62"/>
  <c r="F36" i="62" s="1"/>
  <c r="C58" i="55"/>
  <c r="F58" i="55" s="1"/>
  <c r="C139" i="62"/>
  <c r="F139" i="62" s="1"/>
  <c r="C58" i="66"/>
  <c r="F58" i="66" s="1"/>
  <c r="C36" i="60"/>
  <c r="F36" i="60" s="1"/>
  <c r="C88" i="62"/>
  <c r="F88" i="62" s="1"/>
  <c r="C130" i="66"/>
  <c r="F130" i="66" s="1"/>
  <c r="K133" i="67"/>
  <c r="L133" i="67" s="1"/>
  <c r="C58" i="59"/>
  <c r="F58" i="59" s="1"/>
  <c r="C36" i="61"/>
  <c r="F36" i="61" s="1"/>
  <c r="C58" i="60"/>
  <c r="F58" i="60" s="1"/>
  <c r="AY70" i="5"/>
  <c r="AY52" i="5"/>
  <c r="AY49" i="5"/>
  <c r="AY36" i="5"/>
  <c r="AY31" i="5"/>
  <c r="AY30" i="5"/>
  <c r="AY26" i="5"/>
  <c r="AY25" i="5"/>
  <c r="AY21" i="5"/>
  <c r="AY20" i="5"/>
  <c r="AY18" i="5"/>
  <c r="AY17" i="5"/>
  <c r="AY14" i="5"/>
  <c r="AY12" i="5"/>
  <c r="AS11" i="5"/>
  <c r="AT11" i="5" s="1"/>
  <c r="AQ11" i="5"/>
  <c r="AN11" i="5"/>
  <c r="AL11" i="5"/>
  <c r="AK11" i="5"/>
  <c r="AG11" i="5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W13" i="4"/>
  <c r="AI13" i="4" s="1"/>
  <c r="W14" i="4"/>
  <c r="W15" i="4"/>
  <c r="AI15" i="4" s="1"/>
  <c r="W16" i="4"/>
  <c r="AI16" i="4" s="1"/>
  <c r="W17" i="4"/>
  <c r="AI17" i="4" s="1"/>
  <c r="W18" i="4"/>
  <c r="AI18" i="4" s="1"/>
  <c r="W19" i="4"/>
  <c r="AI19" i="4" s="1"/>
  <c r="W20" i="4"/>
  <c r="AI20" i="4" s="1"/>
  <c r="W21" i="4"/>
  <c r="AI21" i="4" s="1"/>
  <c r="W22" i="4"/>
  <c r="W23" i="4"/>
  <c r="W24" i="4"/>
  <c r="AI24" i="4" s="1"/>
  <c r="W25" i="4"/>
  <c r="W26" i="4"/>
  <c r="AI26" i="4" s="1"/>
  <c r="W27" i="4"/>
  <c r="AI27" i="4" s="1"/>
  <c r="W28" i="4"/>
  <c r="W29" i="4"/>
  <c r="AI29" i="4" s="1"/>
  <c r="W30" i="4"/>
  <c r="AI30" i="4" s="1"/>
  <c r="W31" i="4"/>
  <c r="AI31" i="4" s="1"/>
  <c r="W32" i="4"/>
  <c r="AI32" i="4" s="1"/>
  <c r="W33" i="4"/>
  <c r="W34" i="4"/>
  <c r="AI34" i="4" s="1"/>
  <c r="W35" i="4"/>
  <c r="W36" i="4"/>
  <c r="AI36" i="4" s="1"/>
  <c r="W37" i="4"/>
  <c r="W38" i="4"/>
  <c r="W39" i="4"/>
  <c r="AI39" i="4" s="1"/>
  <c r="W40" i="4"/>
  <c r="AI40" i="4" s="1"/>
  <c r="W41" i="4"/>
  <c r="AI41" i="4" s="1"/>
  <c r="W42" i="4"/>
  <c r="AI42" i="4" s="1"/>
  <c r="W43" i="4"/>
  <c r="AI43" i="4" s="1"/>
  <c r="W44" i="4"/>
  <c r="AI44" i="4" s="1"/>
  <c r="W45" i="4"/>
  <c r="AI45" i="4" s="1"/>
  <c r="W46" i="4"/>
  <c r="W47" i="4"/>
  <c r="AI47" i="4" s="1"/>
  <c r="W48" i="4"/>
  <c r="AI48" i="4" s="1"/>
  <c r="W49" i="4"/>
  <c r="AI49" i="4" s="1"/>
  <c r="W50" i="4"/>
  <c r="AI50" i="4" s="1"/>
  <c r="W51" i="4"/>
  <c r="AI51" i="4" s="1"/>
  <c r="W52" i="4"/>
  <c r="W53" i="4"/>
  <c r="AI53" i="4" s="1"/>
  <c r="W54" i="4"/>
  <c r="W55" i="4"/>
  <c r="AI55" i="4" s="1"/>
  <c r="W56" i="4"/>
  <c r="AI56" i="4" s="1"/>
  <c r="W57" i="4"/>
  <c r="AI57" i="4" s="1"/>
  <c r="W58" i="4"/>
  <c r="AI58" i="4" s="1"/>
  <c r="W59" i="4"/>
  <c r="AI59" i="4" s="1"/>
  <c r="W60" i="4"/>
  <c r="W61" i="4"/>
  <c r="AI61" i="4" s="1"/>
  <c r="W62" i="4"/>
  <c r="AI62" i="4" s="1"/>
  <c r="W63" i="4"/>
  <c r="W64" i="4"/>
  <c r="AI64" i="4" s="1"/>
  <c r="W65" i="4"/>
  <c r="W66" i="4"/>
  <c r="AI66" i="4" s="1"/>
  <c r="W67" i="4"/>
  <c r="AI67" i="4" s="1"/>
  <c r="W68" i="4"/>
  <c r="W69" i="4"/>
  <c r="AI69" i="4" s="1"/>
  <c r="W70" i="4"/>
  <c r="AI70" i="4" s="1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R12" i="4"/>
  <c r="S12" i="4"/>
  <c r="T12" i="4"/>
  <c r="R13" i="4"/>
  <c r="S13" i="4"/>
  <c r="T13" i="4"/>
  <c r="R14" i="4"/>
  <c r="S14" i="4"/>
  <c r="T14" i="4"/>
  <c r="R15" i="4"/>
  <c r="S15" i="4"/>
  <c r="T15" i="4"/>
  <c r="R16" i="4"/>
  <c r="S16" i="4"/>
  <c r="T16" i="4"/>
  <c r="R17" i="4"/>
  <c r="S17" i="4"/>
  <c r="T17" i="4"/>
  <c r="R18" i="4"/>
  <c r="S18" i="4"/>
  <c r="T18" i="4"/>
  <c r="R19" i="4"/>
  <c r="S19" i="4"/>
  <c r="T19" i="4"/>
  <c r="R20" i="4"/>
  <c r="S20" i="4"/>
  <c r="T20" i="4"/>
  <c r="R21" i="4"/>
  <c r="S21" i="4"/>
  <c r="T21" i="4"/>
  <c r="R22" i="4"/>
  <c r="S22" i="4"/>
  <c r="T22" i="4"/>
  <c r="R23" i="4"/>
  <c r="S23" i="4"/>
  <c r="T23" i="4"/>
  <c r="R24" i="4"/>
  <c r="S24" i="4"/>
  <c r="T24" i="4"/>
  <c r="R25" i="4"/>
  <c r="S25" i="4"/>
  <c r="T25" i="4"/>
  <c r="R26" i="4"/>
  <c r="S26" i="4"/>
  <c r="T26" i="4"/>
  <c r="R27" i="4"/>
  <c r="S27" i="4"/>
  <c r="T27" i="4"/>
  <c r="R28" i="4"/>
  <c r="S28" i="4"/>
  <c r="T28" i="4"/>
  <c r="R29" i="4"/>
  <c r="S29" i="4"/>
  <c r="T29" i="4"/>
  <c r="R30" i="4"/>
  <c r="S30" i="4"/>
  <c r="T30" i="4"/>
  <c r="R31" i="4"/>
  <c r="S31" i="4"/>
  <c r="T31" i="4"/>
  <c r="R32" i="4"/>
  <c r="S32" i="4"/>
  <c r="T32" i="4"/>
  <c r="R33" i="4"/>
  <c r="S33" i="4"/>
  <c r="T33" i="4"/>
  <c r="R34" i="4"/>
  <c r="S34" i="4"/>
  <c r="T34" i="4"/>
  <c r="R35" i="4"/>
  <c r="S35" i="4"/>
  <c r="T35" i="4"/>
  <c r="R36" i="4"/>
  <c r="S36" i="4"/>
  <c r="T36" i="4"/>
  <c r="R37" i="4"/>
  <c r="S37" i="4"/>
  <c r="T37" i="4"/>
  <c r="R38" i="4"/>
  <c r="S38" i="4"/>
  <c r="T38" i="4"/>
  <c r="R39" i="4"/>
  <c r="S39" i="4"/>
  <c r="T39" i="4"/>
  <c r="R40" i="4"/>
  <c r="S40" i="4"/>
  <c r="T40" i="4"/>
  <c r="R41" i="4"/>
  <c r="S41" i="4"/>
  <c r="T41" i="4"/>
  <c r="R42" i="4"/>
  <c r="S42" i="4"/>
  <c r="T42" i="4"/>
  <c r="R43" i="4"/>
  <c r="S43" i="4"/>
  <c r="T43" i="4"/>
  <c r="R44" i="4"/>
  <c r="S44" i="4"/>
  <c r="T44" i="4"/>
  <c r="R45" i="4"/>
  <c r="S45" i="4"/>
  <c r="T45" i="4"/>
  <c r="R46" i="4"/>
  <c r="S46" i="4"/>
  <c r="T46" i="4"/>
  <c r="R47" i="4"/>
  <c r="S47" i="4"/>
  <c r="T47" i="4"/>
  <c r="R48" i="4"/>
  <c r="S48" i="4"/>
  <c r="T48" i="4"/>
  <c r="R49" i="4"/>
  <c r="S49" i="4"/>
  <c r="T49" i="4"/>
  <c r="R50" i="4"/>
  <c r="S50" i="4"/>
  <c r="T50" i="4"/>
  <c r="R51" i="4"/>
  <c r="S51" i="4"/>
  <c r="T51" i="4"/>
  <c r="R52" i="4"/>
  <c r="S52" i="4"/>
  <c r="T52" i="4"/>
  <c r="R53" i="4"/>
  <c r="S53" i="4"/>
  <c r="T53" i="4"/>
  <c r="R54" i="4"/>
  <c r="S54" i="4"/>
  <c r="T54" i="4"/>
  <c r="R55" i="4"/>
  <c r="S55" i="4"/>
  <c r="T55" i="4"/>
  <c r="R56" i="4"/>
  <c r="S56" i="4"/>
  <c r="T56" i="4"/>
  <c r="R57" i="4"/>
  <c r="S57" i="4"/>
  <c r="T57" i="4"/>
  <c r="R58" i="4"/>
  <c r="S58" i="4"/>
  <c r="T58" i="4"/>
  <c r="R59" i="4"/>
  <c r="S59" i="4"/>
  <c r="T59" i="4"/>
  <c r="R60" i="4"/>
  <c r="S60" i="4"/>
  <c r="T60" i="4"/>
  <c r="R61" i="4"/>
  <c r="S61" i="4"/>
  <c r="T61" i="4"/>
  <c r="R62" i="4"/>
  <c r="S62" i="4"/>
  <c r="T62" i="4"/>
  <c r="R63" i="4"/>
  <c r="S63" i="4"/>
  <c r="T63" i="4"/>
  <c r="R64" i="4"/>
  <c r="S64" i="4"/>
  <c r="T64" i="4"/>
  <c r="R65" i="4"/>
  <c r="S65" i="4"/>
  <c r="T65" i="4"/>
  <c r="R66" i="4"/>
  <c r="S66" i="4"/>
  <c r="T66" i="4"/>
  <c r="R67" i="4"/>
  <c r="S67" i="4"/>
  <c r="T67" i="4"/>
  <c r="R68" i="4"/>
  <c r="S68" i="4"/>
  <c r="T68" i="4"/>
  <c r="R69" i="4"/>
  <c r="S69" i="4"/>
  <c r="T69" i="4"/>
  <c r="R70" i="4"/>
  <c r="S70" i="4"/>
  <c r="T70" i="4"/>
  <c r="I12" i="4"/>
  <c r="L12" i="4"/>
  <c r="O12" i="4"/>
  <c r="I13" i="4"/>
  <c r="L13" i="4"/>
  <c r="O13" i="4"/>
  <c r="I14" i="4"/>
  <c r="L14" i="4"/>
  <c r="O14" i="4"/>
  <c r="I15" i="4"/>
  <c r="L15" i="4"/>
  <c r="O15" i="4"/>
  <c r="I16" i="4"/>
  <c r="L16" i="4"/>
  <c r="O16" i="4"/>
  <c r="I17" i="4"/>
  <c r="L17" i="4"/>
  <c r="O17" i="4"/>
  <c r="I18" i="4"/>
  <c r="L18" i="4"/>
  <c r="O18" i="4"/>
  <c r="I19" i="4"/>
  <c r="L19" i="4"/>
  <c r="O19" i="4"/>
  <c r="I20" i="4"/>
  <c r="L20" i="4"/>
  <c r="O20" i="4"/>
  <c r="I21" i="4"/>
  <c r="L21" i="4"/>
  <c r="O21" i="4"/>
  <c r="I22" i="4"/>
  <c r="L22" i="4"/>
  <c r="O22" i="4"/>
  <c r="I23" i="4"/>
  <c r="L23" i="4"/>
  <c r="O23" i="4"/>
  <c r="I24" i="4"/>
  <c r="L24" i="4"/>
  <c r="O24" i="4"/>
  <c r="I25" i="4"/>
  <c r="L25" i="4"/>
  <c r="O25" i="4"/>
  <c r="I26" i="4"/>
  <c r="L26" i="4"/>
  <c r="O26" i="4"/>
  <c r="I27" i="4"/>
  <c r="L27" i="4"/>
  <c r="O27" i="4"/>
  <c r="I28" i="4"/>
  <c r="L28" i="4"/>
  <c r="O28" i="4"/>
  <c r="I29" i="4"/>
  <c r="L29" i="4"/>
  <c r="O29" i="4"/>
  <c r="I30" i="4"/>
  <c r="L30" i="4"/>
  <c r="O30" i="4"/>
  <c r="I31" i="4"/>
  <c r="L31" i="4"/>
  <c r="O31" i="4"/>
  <c r="I32" i="4"/>
  <c r="L32" i="4"/>
  <c r="O32" i="4"/>
  <c r="I33" i="4"/>
  <c r="L33" i="4"/>
  <c r="O33" i="4"/>
  <c r="I34" i="4"/>
  <c r="L34" i="4"/>
  <c r="O34" i="4"/>
  <c r="I35" i="4"/>
  <c r="L35" i="4"/>
  <c r="O35" i="4"/>
  <c r="I36" i="4"/>
  <c r="L36" i="4"/>
  <c r="O36" i="4"/>
  <c r="I37" i="4"/>
  <c r="L37" i="4"/>
  <c r="O37" i="4"/>
  <c r="I38" i="4"/>
  <c r="L38" i="4"/>
  <c r="O38" i="4"/>
  <c r="I39" i="4"/>
  <c r="L39" i="4"/>
  <c r="O39" i="4"/>
  <c r="I40" i="4"/>
  <c r="L40" i="4"/>
  <c r="O40" i="4"/>
  <c r="I41" i="4"/>
  <c r="L41" i="4"/>
  <c r="O41" i="4"/>
  <c r="I42" i="4"/>
  <c r="L42" i="4"/>
  <c r="O42" i="4"/>
  <c r="I43" i="4"/>
  <c r="L43" i="4"/>
  <c r="O43" i="4"/>
  <c r="I44" i="4"/>
  <c r="L44" i="4"/>
  <c r="O44" i="4"/>
  <c r="I45" i="4"/>
  <c r="L45" i="4"/>
  <c r="O45" i="4"/>
  <c r="I46" i="4"/>
  <c r="L46" i="4"/>
  <c r="O46" i="4"/>
  <c r="I47" i="4"/>
  <c r="L47" i="4"/>
  <c r="O47" i="4"/>
  <c r="I48" i="4"/>
  <c r="L48" i="4"/>
  <c r="O48" i="4"/>
  <c r="I49" i="4"/>
  <c r="L49" i="4"/>
  <c r="O49" i="4"/>
  <c r="I50" i="4"/>
  <c r="L50" i="4"/>
  <c r="O50" i="4"/>
  <c r="I51" i="4"/>
  <c r="L51" i="4"/>
  <c r="O51" i="4"/>
  <c r="I52" i="4"/>
  <c r="L52" i="4"/>
  <c r="O52" i="4"/>
  <c r="I53" i="4"/>
  <c r="L53" i="4"/>
  <c r="O53" i="4"/>
  <c r="I54" i="4"/>
  <c r="L54" i="4"/>
  <c r="O54" i="4"/>
  <c r="I55" i="4"/>
  <c r="L55" i="4"/>
  <c r="O55" i="4"/>
  <c r="I56" i="4"/>
  <c r="L56" i="4"/>
  <c r="O56" i="4"/>
  <c r="I57" i="4"/>
  <c r="L57" i="4"/>
  <c r="O57" i="4"/>
  <c r="I58" i="4"/>
  <c r="L58" i="4"/>
  <c r="O58" i="4"/>
  <c r="I59" i="4"/>
  <c r="L59" i="4"/>
  <c r="O59" i="4"/>
  <c r="I60" i="4"/>
  <c r="L60" i="4"/>
  <c r="O60" i="4"/>
  <c r="I61" i="4"/>
  <c r="L61" i="4"/>
  <c r="O61" i="4"/>
  <c r="I62" i="4"/>
  <c r="L62" i="4"/>
  <c r="O62" i="4"/>
  <c r="I63" i="4"/>
  <c r="L63" i="4"/>
  <c r="O63" i="4"/>
  <c r="I64" i="4"/>
  <c r="L64" i="4"/>
  <c r="O64" i="4"/>
  <c r="I65" i="4"/>
  <c r="L65" i="4"/>
  <c r="O65" i="4"/>
  <c r="I66" i="4"/>
  <c r="L66" i="4"/>
  <c r="O66" i="4"/>
  <c r="I67" i="4"/>
  <c r="L67" i="4"/>
  <c r="O67" i="4"/>
  <c r="I68" i="4"/>
  <c r="L68" i="4"/>
  <c r="O68" i="4"/>
  <c r="I69" i="4"/>
  <c r="L69" i="4"/>
  <c r="O69" i="4"/>
  <c r="I70" i="4"/>
  <c r="L70" i="4"/>
  <c r="O70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AF11" i="4"/>
  <c r="AB11" i="4"/>
  <c r="AA11" i="4"/>
  <c r="Y11" i="4"/>
  <c r="X11" i="4"/>
  <c r="U11" i="4"/>
  <c r="T11" i="4"/>
  <c r="R11" i="4"/>
  <c r="S11" i="4"/>
  <c r="D8" i="4"/>
  <c r="E8" i="4" s="1"/>
  <c r="F8" i="4" s="1"/>
  <c r="G8" i="4" s="1"/>
  <c r="H8" i="4" s="1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I14" i="4" l="1"/>
  <c r="AI68" i="4"/>
  <c r="AI65" i="4"/>
  <c r="AI63" i="4"/>
  <c r="AI60" i="4"/>
  <c r="AI54" i="4"/>
  <c r="AI52" i="4"/>
  <c r="AI46" i="4"/>
  <c r="AI38" i="4"/>
  <c r="AI37" i="4"/>
  <c r="AI35" i="4"/>
  <c r="AI33" i="4"/>
  <c r="AI28" i="4"/>
  <c r="AI25" i="4"/>
  <c r="AI23" i="4"/>
  <c r="AI22" i="4"/>
  <c r="AH12" i="4"/>
  <c r="W12" i="4"/>
  <c r="AH11" i="4"/>
  <c r="AS12" i="5"/>
  <c r="AT12" i="5" s="1"/>
  <c r="AS13" i="5"/>
  <c r="AT13" i="5" s="1"/>
  <c r="AS14" i="5"/>
  <c r="AT14" i="5" s="1"/>
  <c r="AS15" i="5"/>
  <c r="AT15" i="5" s="1"/>
  <c r="AS16" i="5"/>
  <c r="AT16" i="5" s="1"/>
  <c r="AS17" i="5"/>
  <c r="AT17" i="5" s="1"/>
  <c r="AS18" i="5"/>
  <c r="AT18" i="5" s="1"/>
  <c r="AS19" i="5"/>
  <c r="AT19" i="5" s="1"/>
  <c r="AS20" i="5"/>
  <c r="AT20" i="5" s="1"/>
  <c r="AS21" i="5"/>
  <c r="AT21" i="5" s="1"/>
  <c r="AS22" i="5"/>
  <c r="AT22" i="5" s="1"/>
  <c r="AS23" i="5"/>
  <c r="AT23" i="5" s="1"/>
  <c r="AS24" i="5"/>
  <c r="AT24" i="5" s="1"/>
  <c r="AS25" i="5"/>
  <c r="AT25" i="5" s="1"/>
  <c r="AS26" i="5"/>
  <c r="AT26" i="5" s="1"/>
  <c r="AS27" i="5"/>
  <c r="AT27" i="5" s="1"/>
  <c r="AS28" i="5"/>
  <c r="AT28" i="5" s="1"/>
  <c r="AS29" i="5"/>
  <c r="AT29" i="5" s="1"/>
  <c r="AS30" i="5"/>
  <c r="AT30" i="5" s="1"/>
  <c r="AS31" i="5"/>
  <c r="AT31" i="5" s="1"/>
  <c r="AS32" i="5"/>
  <c r="AT32" i="5" s="1"/>
  <c r="AS33" i="5"/>
  <c r="AT33" i="5" s="1"/>
  <c r="AS34" i="5"/>
  <c r="AT34" i="5" s="1"/>
  <c r="AS35" i="5"/>
  <c r="AT35" i="5" s="1"/>
  <c r="AS36" i="5"/>
  <c r="AT36" i="5" s="1"/>
  <c r="AS37" i="5"/>
  <c r="AT37" i="5" s="1"/>
  <c r="AS38" i="5"/>
  <c r="AT38" i="5" s="1"/>
  <c r="AS39" i="5"/>
  <c r="AT39" i="5" s="1"/>
  <c r="AS40" i="5"/>
  <c r="AT40" i="5" s="1"/>
  <c r="AS41" i="5"/>
  <c r="AT41" i="5" s="1"/>
  <c r="AS42" i="5"/>
  <c r="AT42" i="5" s="1"/>
  <c r="AS43" i="5"/>
  <c r="AT43" i="5" s="1"/>
  <c r="AS44" i="5"/>
  <c r="AT44" i="5" s="1"/>
  <c r="AS45" i="5"/>
  <c r="AT45" i="5" s="1"/>
  <c r="AS46" i="5"/>
  <c r="AT46" i="5" s="1"/>
  <c r="AS47" i="5"/>
  <c r="AT47" i="5" s="1"/>
  <c r="AS48" i="5"/>
  <c r="AT48" i="5" s="1"/>
  <c r="AS49" i="5"/>
  <c r="AT49" i="5" s="1"/>
  <c r="AS50" i="5"/>
  <c r="AT50" i="5" s="1"/>
  <c r="AS51" i="5"/>
  <c r="AT51" i="5" s="1"/>
  <c r="AS52" i="5"/>
  <c r="AT52" i="5" s="1"/>
  <c r="AS53" i="5"/>
  <c r="AT53" i="5" s="1"/>
  <c r="AS54" i="5"/>
  <c r="AT54" i="5" s="1"/>
  <c r="AS55" i="5"/>
  <c r="AT55" i="5" s="1"/>
  <c r="AS56" i="5"/>
  <c r="AT56" i="5" s="1"/>
  <c r="AS57" i="5"/>
  <c r="AT57" i="5" s="1"/>
  <c r="AS58" i="5"/>
  <c r="AT58" i="5" s="1"/>
  <c r="AS59" i="5"/>
  <c r="AT59" i="5" s="1"/>
  <c r="AS60" i="5"/>
  <c r="AT60" i="5" s="1"/>
  <c r="AS61" i="5"/>
  <c r="AT61" i="5" s="1"/>
  <c r="AS62" i="5"/>
  <c r="AT62" i="5" s="1"/>
  <c r="AS63" i="5"/>
  <c r="AT63" i="5" s="1"/>
  <c r="AS64" i="5"/>
  <c r="AT64" i="5" s="1"/>
  <c r="AS65" i="5"/>
  <c r="AT65" i="5" s="1"/>
  <c r="AS66" i="5"/>
  <c r="AT66" i="5" s="1"/>
  <c r="AS67" i="5"/>
  <c r="AT67" i="5" s="1"/>
  <c r="AS68" i="5"/>
  <c r="AT68" i="5" s="1"/>
  <c r="AS69" i="5"/>
  <c r="AT69" i="5" s="1"/>
  <c r="AS70" i="5"/>
  <c r="AT70" i="5" s="1"/>
  <c r="AR20" i="5"/>
  <c r="AR26" i="5"/>
  <c r="AR32" i="5"/>
  <c r="AR37" i="5"/>
  <c r="AR60" i="5"/>
  <c r="AR68" i="5"/>
  <c r="AQ12" i="5"/>
  <c r="AR12" i="5" s="1"/>
  <c r="AQ13" i="5"/>
  <c r="AR13" i="5" s="1"/>
  <c r="AQ14" i="5"/>
  <c r="AR14" i="5" s="1"/>
  <c r="AQ15" i="5"/>
  <c r="AR15" i="5" s="1"/>
  <c r="AQ16" i="5"/>
  <c r="AR16" i="5" s="1"/>
  <c r="AQ17" i="5"/>
  <c r="AR17" i="5" s="1"/>
  <c r="AQ18" i="5"/>
  <c r="AR18" i="5" s="1"/>
  <c r="AQ19" i="5"/>
  <c r="AR19" i="5" s="1"/>
  <c r="AQ20" i="5"/>
  <c r="AQ21" i="5"/>
  <c r="AR21" i="5" s="1"/>
  <c r="AQ22" i="5"/>
  <c r="AR22" i="5" s="1"/>
  <c r="AQ23" i="5"/>
  <c r="AR23" i="5" s="1"/>
  <c r="AQ24" i="5"/>
  <c r="AR24" i="5" s="1"/>
  <c r="AQ25" i="5"/>
  <c r="AR25" i="5" s="1"/>
  <c r="AQ26" i="5"/>
  <c r="AQ27" i="5"/>
  <c r="AR27" i="5" s="1"/>
  <c r="AQ28" i="5"/>
  <c r="AR28" i="5" s="1"/>
  <c r="AQ29" i="5"/>
  <c r="AR29" i="5" s="1"/>
  <c r="AQ30" i="5"/>
  <c r="AR30" i="5" s="1"/>
  <c r="AQ31" i="5"/>
  <c r="AR31" i="5" s="1"/>
  <c r="AQ32" i="5"/>
  <c r="AQ33" i="5"/>
  <c r="AR33" i="5" s="1"/>
  <c r="AQ34" i="5"/>
  <c r="AR34" i="5" s="1"/>
  <c r="AQ35" i="5"/>
  <c r="AR35" i="5" s="1"/>
  <c r="AQ36" i="5"/>
  <c r="AR36" i="5" s="1"/>
  <c r="AQ37" i="5"/>
  <c r="AQ38" i="5"/>
  <c r="AR38" i="5" s="1"/>
  <c r="AQ39" i="5"/>
  <c r="AR39" i="5" s="1"/>
  <c r="AQ40" i="5"/>
  <c r="AR40" i="5" s="1"/>
  <c r="AQ41" i="5"/>
  <c r="AR41" i="5" s="1"/>
  <c r="AQ42" i="5"/>
  <c r="AR42" i="5" s="1"/>
  <c r="AQ43" i="5"/>
  <c r="AR43" i="5" s="1"/>
  <c r="AQ44" i="5"/>
  <c r="AR44" i="5" s="1"/>
  <c r="AQ45" i="5"/>
  <c r="AR45" i="5" s="1"/>
  <c r="AQ46" i="5"/>
  <c r="AR46" i="5" s="1"/>
  <c r="AQ47" i="5"/>
  <c r="AR47" i="5" s="1"/>
  <c r="AQ48" i="5"/>
  <c r="AR48" i="5" s="1"/>
  <c r="AQ49" i="5"/>
  <c r="AR49" i="5" s="1"/>
  <c r="AQ50" i="5"/>
  <c r="AR50" i="5" s="1"/>
  <c r="AQ51" i="5"/>
  <c r="AR51" i="5" s="1"/>
  <c r="AQ52" i="5"/>
  <c r="AR52" i="5" s="1"/>
  <c r="AQ53" i="5"/>
  <c r="AR53" i="5" s="1"/>
  <c r="AQ54" i="5"/>
  <c r="AR54" i="5" s="1"/>
  <c r="AQ55" i="5"/>
  <c r="AR55" i="5" s="1"/>
  <c r="AQ56" i="5"/>
  <c r="AR56" i="5" s="1"/>
  <c r="AQ57" i="5"/>
  <c r="AR57" i="5" s="1"/>
  <c r="AQ58" i="5"/>
  <c r="AR58" i="5" s="1"/>
  <c r="AQ59" i="5"/>
  <c r="AR59" i="5" s="1"/>
  <c r="AQ60" i="5"/>
  <c r="AQ61" i="5"/>
  <c r="AR61" i="5" s="1"/>
  <c r="AQ62" i="5"/>
  <c r="AR62" i="5" s="1"/>
  <c r="AQ63" i="5"/>
  <c r="AR63" i="5" s="1"/>
  <c r="AQ64" i="5"/>
  <c r="AR64" i="5" s="1"/>
  <c r="AQ65" i="5"/>
  <c r="AR65" i="5" s="1"/>
  <c r="AQ66" i="5"/>
  <c r="AR66" i="5" s="1"/>
  <c r="AQ67" i="5"/>
  <c r="AR67" i="5" s="1"/>
  <c r="AQ68" i="5"/>
  <c r="AQ69" i="5"/>
  <c r="AR69" i="5" s="1"/>
  <c r="AQ70" i="5"/>
  <c r="AR70" i="5" s="1"/>
  <c r="AR11" i="5"/>
  <c r="AP14" i="5"/>
  <c r="AP16" i="5"/>
  <c r="AP20" i="5"/>
  <c r="AP30" i="5"/>
  <c r="AP42" i="5"/>
  <c r="AP43" i="5"/>
  <c r="AP55" i="5"/>
  <c r="AP63" i="5"/>
  <c r="AP64" i="5"/>
  <c r="AN12" i="5"/>
  <c r="AP12" i="5" s="1"/>
  <c r="AN13" i="5"/>
  <c r="AP13" i="5" s="1"/>
  <c r="AN14" i="5"/>
  <c r="AN15" i="5"/>
  <c r="AP15" i="5" s="1"/>
  <c r="AN16" i="5"/>
  <c r="AN17" i="5"/>
  <c r="AP17" i="5" s="1"/>
  <c r="AN18" i="5"/>
  <c r="AP18" i="5" s="1"/>
  <c r="AN19" i="5"/>
  <c r="AP19" i="5" s="1"/>
  <c r="AN20" i="5"/>
  <c r="AN21" i="5"/>
  <c r="AP21" i="5" s="1"/>
  <c r="AN22" i="5"/>
  <c r="AP22" i="5" s="1"/>
  <c r="AN23" i="5"/>
  <c r="AP23" i="5" s="1"/>
  <c r="AN24" i="5"/>
  <c r="AP24" i="5" s="1"/>
  <c r="AN25" i="5"/>
  <c r="AP25" i="5" s="1"/>
  <c r="AN26" i="5"/>
  <c r="AP26" i="5" s="1"/>
  <c r="AN27" i="5"/>
  <c r="AP27" i="5" s="1"/>
  <c r="AN28" i="5"/>
  <c r="AP28" i="5" s="1"/>
  <c r="AN29" i="5"/>
  <c r="AP29" i="5" s="1"/>
  <c r="AN30" i="5"/>
  <c r="AN31" i="5"/>
  <c r="AP31" i="5" s="1"/>
  <c r="AN32" i="5"/>
  <c r="AP32" i="5" s="1"/>
  <c r="AN33" i="5"/>
  <c r="AP33" i="5" s="1"/>
  <c r="AN34" i="5"/>
  <c r="AP34" i="5" s="1"/>
  <c r="AN35" i="5"/>
  <c r="AP35" i="5" s="1"/>
  <c r="AN36" i="5"/>
  <c r="AP36" i="5" s="1"/>
  <c r="AN37" i="5"/>
  <c r="AP37" i="5" s="1"/>
  <c r="AN38" i="5"/>
  <c r="AP38" i="5" s="1"/>
  <c r="AN39" i="5"/>
  <c r="AP39" i="5" s="1"/>
  <c r="AN40" i="5"/>
  <c r="AP40" i="5" s="1"/>
  <c r="AN41" i="5"/>
  <c r="AP41" i="5" s="1"/>
  <c r="AN42" i="5"/>
  <c r="AN43" i="5"/>
  <c r="AN44" i="5"/>
  <c r="AP44" i="5" s="1"/>
  <c r="AN45" i="5"/>
  <c r="AP45" i="5" s="1"/>
  <c r="AN46" i="5"/>
  <c r="AP46" i="5" s="1"/>
  <c r="AN47" i="5"/>
  <c r="AP47" i="5" s="1"/>
  <c r="AN48" i="5"/>
  <c r="AP48" i="5" s="1"/>
  <c r="AN49" i="5"/>
  <c r="AP49" i="5" s="1"/>
  <c r="AN50" i="5"/>
  <c r="AP50" i="5" s="1"/>
  <c r="AN51" i="5"/>
  <c r="AP51" i="5" s="1"/>
  <c r="AN52" i="5"/>
  <c r="AP52" i="5" s="1"/>
  <c r="AN53" i="5"/>
  <c r="AP53" i="5" s="1"/>
  <c r="AN54" i="5"/>
  <c r="AP54" i="5" s="1"/>
  <c r="AN55" i="5"/>
  <c r="AN56" i="5"/>
  <c r="AP56" i="5" s="1"/>
  <c r="AN57" i="5"/>
  <c r="AP57" i="5" s="1"/>
  <c r="AN58" i="5"/>
  <c r="AP58" i="5" s="1"/>
  <c r="AN59" i="5"/>
  <c r="AP59" i="5" s="1"/>
  <c r="AN60" i="5"/>
  <c r="AP60" i="5" s="1"/>
  <c r="AN61" i="5"/>
  <c r="AP61" i="5" s="1"/>
  <c r="AN62" i="5"/>
  <c r="AP62" i="5" s="1"/>
  <c r="AN63" i="5"/>
  <c r="AN64" i="5"/>
  <c r="AN65" i="5"/>
  <c r="AP65" i="5" s="1"/>
  <c r="AN66" i="5"/>
  <c r="AP66" i="5" s="1"/>
  <c r="AN67" i="5"/>
  <c r="AP67" i="5" s="1"/>
  <c r="AN68" i="5"/>
  <c r="AP68" i="5" s="1"/>
  <c r="AN69" i="5"/>
  <c r="AP69" i="5" s="1"/>
  <c r="AN70" i="5"/>
  <c r="AP70" i="5" s="1"/>
  <c r="AP11" i="5"/>
  <c r="AM16" i="5"/>
  <c r="AM18" i="5"/>
  <c r="AM19" i="5"/>
  <c r="AM30" i="5"/>
  <c r="AM44" i="5"/>
  <c r="AM49" i="5"/>
  <c r="AM50" i="5"/>
  <c r="AM58" i="5"/>
  <c r="AM64" i="5"/>
  <c r="AM65" i="5"/>
  <c r="AL12" i="5"/>
  <c r="AL13" i="5"/>
  <c r="AM13" i="5" s="1"/>
  <c r="AL14" i="5"/>
  <c r="AM14" i="5" s="1"/>
  <c r="AL15" i="5"/>
  <c r="AM15" i="5" s="1"/>
  <c r="AL16" i="5"/>
  <c r="AL17" i="5"/>
  <c r="AM17" i="5" s="1"/>
  <c r="AL18" i="5"/>
  <c r="AL19" i="5"/>
  <c r="AL20" i="5"/>
  <c r="AM20" i="5" s="1"/>
  <c r="AL21" i="5"/>
  <c r="AM21" i="5" s="1"/>
  <c r="AL22" i="5"/>
  <c r="AM22" i="5" s="1"/>
  <c r="AL23" i="5"/>
  <c r="AM23" i="5" s="1"/>
  <c r="AL24" i="5"/>
  <c r="AM24" i="5" s="1"/>
  <c r="AL25" i="5"/>
  <c r="AM25" i="5" s="1"/>
  <c r="AL26" i="5"/>
  <c r="AM26" i="5" s="1"/>
  <c r="AL27" i="5"/>
  <c r="AM27" i="5" s="1"/>
  <c r="AL28" i="5"/>
  <c r="AM28" i="5" s="1"/>
  <c r="AL29" i="5"/>
  <c r="AM29" i="5" s="1"/>
  <c r="AL30" i="5"/>
  <c r="AL31" i="5"/>
  <c r="AM31" i="5" s="1"/>
  <c r="AL32" i="5"/>
  <c r="AM32" i="5" s="1"/>
  <c r="AL33" i="5"/>
  <c r="AM33" i="5" s="1"/>
  <c r="AL34" i="5"/>
  <c r="AM34" i="5" s="1"/>
  <c r="AL35" i="5"/>
  <c r="AM35" i="5" s="1"/>
  <c r="AL36" i="5"/>
  <c r="AM36" i="5" s="1"/>
  <c r="AL37" i="5"/>
  <c r="AM37" i="5" s="1"/>
  <c r="AL38" i="5"/>
  <c r="AM38" i="5" s="1"/>
  <c r="AL39" i="5"/>
  <c r="AM39" i="5" s="1"/>
  <c r="AL40" i="5"/>
  <c r="AM40" i="5" s="1"/>
  <c r="AL41" i="5"/>
  <c r="AM41" i="5" s="1"/>
  <c r="AL42" i="5"/>
  <c r="AM42" i="5" s="1"/>
  <c r="AL43" i="5"/>
  <c r="AM43" i="5" s="1"/>
  <c r="AL44" i="5"/>
  <c r="AL45" i="5"/>
  <c r="AM45" i="5" s="1"/>
  <c r="AL46" i="5"/>
  <c r="AM46" i="5" s="1"/>
  <c r="AL47" i="5"/>
  <c r="AM47" i="5" s="1"/>
  <c r="AL48" i="5"/>
  <c r="AM48" i="5" s="1"/>
  <c r="AL49" i="5"/>
  <c r="AL50" i="5"/>
  <c r="AL51" i="5"/>
  <c r="AM51" i="5" s="1"/>
  <c r="AL52" i="5"/>
  <c r="AM52" i="5" s="1"/>
  <c r="AL53" i="5"/>
  <c r="AM53" i="5" s="1"/>
  <c r="AL54" i="5"/>
  <c r="AM54" i="5" s="1"/>
  <c r="AL55" i="5"/>
  <c r="AM55" i="5" s="1"/>
  <c r="AL56" i="5"/>
  <c r="AM56" i="5" s="1"/>
  <c r="AL57" i="5"/>
  <c r="AM57" i="5" s="1"/>
  <c r="AL58" i="5"/>
  <c r="AL59" i="5"/>
  <c r="AM59" i="5" s="1"/>
  <c r="AL60" i="5"/>
  <c r="AM60" i="5" s="1"/>
  <c r="AL61" i="5"/>
  <c r="AM61" i="5" s="1"/>
  <c r="AL62" i="5"/>
  <c r="AM62" i="5" s="1"/>
  <c r="AL63" i="5"/>
  <c r="AM63" i="5" s="1"/>
  <c r="AL64" i="5"/>
  <c r="AL65" i="5"/>
  <c r="AL66" i="5"/>
  <c r="AM66" i="5" s="1"/>
  <c r="AL67" i="5"/>
  <c r="AM67" i="5" s="1"/>
  <c r="AL68" i="5"/>
  <c r="AM68" i="5" s="1"/>
  <c r="AL69" i="5"/>
  <c r="AM69" i="5" s="1"/>
  <c r="AL7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J16" i="5"/>
  <c r="AJ19" i="5"/>
  <c r="AJ36" i="5"/>
  <c r="AJ55" i="5"/>
  <c r="AJ58" i="5"/>
  <c r="AJ65" i="5"/>
  <c r="AG12" i="5"/>
  <c r="AJ12" i="5" s="1"/>
  <c r="AG13" i="5"/>
  <c r="AJ13" i="5" s="1"/>
  <c r="AG14" i="5"/>
  <c r="AJ14" i="5" s="1"/>
  <c r="AG15" i="5"/>
  <c r="AJ15" i="5" s="1"/>
  <c r="AG16" i="5"/>
  <c r="AG17" i="5"/>
  <c r="AJ17" i="5" s="1"/>
  <c r="AG18" i="5"/>
  <c r="AJ18" i="5" s="1"/>
  <c r="AG19" i="5"/>
  <c r="AG20" i="5"/>
  <c r="AJ20" i="5" s="1"/>
  <c r="AG21" i="5"/>
  <c r="AJ21" i="5" s="1"/>
  <c r="AG22" i="5"/>
  <c r="AJ22" i="5" s="1"/>
  <c r="AG23" i="5"/>
  <c r="AJ23" i="5" s="1"/>
  <c r="AG24" i="5"/>
  <c r="AJ24" i="5" s="1"/>
  <c r="AG25" i="5"/>
  <c r="AJ25" i="5" s="1"/>
  <c r="AG26" i="5"/>
  <c r="AJ26" i="5" s="1"/>
  <c r="AG27" i="5"/>
  <c r="AJ27" i="5" s="1"/>
  <c r="AG28" i="5"/>
  <c r="AJ28" i="5" s="1"/>
  <c r="AG29" i="5"/>
  <c r="AJ29" i="5" s="1"/>
  <c r="AG30" i="5"/>
  <c r="AJ30" i="5" s="1"/>
  <c r="AG31" i="5"/>
  <c r="AJ31" i="5" s="1"/>
  <c r="AG32" i="5"/>
  <c r="AJ32" i="5" s="1"/>
  <c r="AG33" i="5"/>
  <c r="AJ33" i="5" s="1"/>
  <c r="AG34" i="5"/>
  <c r="AJ34" i="5" s="1"/>
  <c r="AG35" i="5"/>
  <c r="AJ35" i="5" s="1"/>
  <c r="AG36" i="5"/>
  <c r="AG37" i="5"/>
  <c r="AJ37" i="5" s="1"/>
  <c r="AG38" i="5"/>
  <c r="AJ38" i="5" s="1"/>
  <c r="AG39" i="5"/>
  <c r="AJ39" i="5" s="1"/>
  <c r="AG40" i="5"/>
  <c r="AJ40" i="5" s="1"/>
  <c r="AG41" i="5"/>
  <c r="AJ41" i="5" s="1"/>
  <c r="AG42" i="5"/>
  <c r="AJ42" i="5" s="1"/>
  <c r="AG43" i="5"/>
  <c r="AJ43" i="5" s="1"/>
  <c r="AG44" i="5"/>
  <c r="AJ44" i="5" s="1"/>
  <c r="AG45" i="5"/>
  <c r="AJ45" i="5" s="1"/>
  <c r="AG46" i="5"/>
  <c r="AJ46" i="5" s="1"/>
  <c r="AG47" i="5"/>
  <c r="AJ47" i="5" s="1"/>
  <c r="AG48" i="5"/>
  <c r="AJ48" i="5" s="1"/>
  <c r="AG49" i="5"/>
  <c r="AJ49" i="5" s="1"/>
  <c r="AG50" i="5"/>
  <c r="AJ50" i="5" s="1"/>
  <c r="AG51" i="5"/>
  <c r="AJ51" i="5" s="1"/>
  <c r="AG52" i="5"/>
  <c r="AJ52" i="5" s="1"/>
  <c r="AG53" i="5"/>
  <c r="AJ53" i="5" s="1"/>
  <c r="AG54" i="5"/>
  <c r="AJ54" i="5" s="1"/>
  <c r="AG55" i="5"/>
  <c r="AG56" i="5"/>
  <c r="AJ56" i="5" s="1"/>
  <c r="AG57" i="5"/>
  <c r="AJ57" i="5" s="1"/>
  <c r="AG58" i="5"/>
  <c r="AG59" i="5"/>
  <c r="AJ59" i="5" s="1"/>
  <c r="AG60" i="5"/>
  <c r="AJ60" i="5" s="1"/>
  <c r="AG61" i="5"/>
  <c r="AJ61" i="5" s="1"/>
  <c r="AG62" i="5"/>
  <c r="AJ62" i="5" s="1"/>
  <c r="AG63" i="5"/>
  <c r="AJ63" i="5" s="1"/>
  <c r="AG64" i="5"/>
  <c r="AJ64" i="5" s="1"/>
  <c r="AG65" i="5"/>
  <c r="AG66" i="5"/>
  <c r="AJ66" i="5" s="1"/>
  <c r="AG67" i="5"/>
  <c r="AJ67" i="5" s="1"/>
  <c r="AG68" i="5"/>
  <c r="AJ68" i="5" s="1"/>
  <c r="AG69" i="5"/>
  <c r="AJ69" i="5" s="1"/>
  <c r="AG70" i="5"/>
  <c r="AJ70" i="5" s="1"/>
  <c r="AJ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11" i="5"/>
  <c r="AB12" i="5"/>
  <c r="AF12" i="5" s="1"/>
  <c r="AB13" i="5"/>
  <c r="AB14" i="5"/>
  <c r="AB15" i="5"/>
  <c r="AB16" i="5"/>
  <c r="AB17" i="5"/>
  <c r="AB18" i="5"/>
  <c r="AF18" i="5" s="1"/>
  <c r="AB19" i="5"/>
  <c r="AB20" i="5"/>
  <c r="AB21" i="5"/>
  <c r="AB22" i="5"/>
  <c r="AF22" i="5" s="1"/>
  <c r="AB23" i="5"/>
  <c r="AF23" i="5" s="1"/>
  <c r="AB24" i="5"/>
  <c r="AF24" i="5" s="1"/>
  <c r="AB25" i="5"/>
  <c r="AF25" i="5" s="1"/>
  <c r="AB26" i="5"/>
  <c r="AF26" i="5" s="1"/>
  <c r="AB27" i="5"/>
  <c r="AF27" i="5" s="1"/>
  <c r="AB28" i="5"/>
  <c r="AB29" i="5"/>
  <c r="AB30" i="5"/>
  <c r="AF30" i="5" s="1"/>
  <c r="AB31" i="5"/>
  <c r="AF31" i="5" s="1"/>
  <c r="AB32" i="5"/>
  <c r="AB33" i="5"/>
  <c r="AF33" i="5" s="1"/>
  <c r="AB34" i="5"/>
  <c r="AB35" i="5"/>
  <c r="AF35" i="5" s="1"/>
  <c r="AB36" i="5"/>
  <c r="AB37" i="5"/>
  <c r="AF37" i="5" s="1"/>
  <c r="AB38" i="5"/>
  <c r="AF38" i="5" s="1"/>
  <c r="AB39" i="5"/>
  <c r="AB40" i="5"/>
  <c r="AB41" i="5"/>
  <c r="AF41" i="5" s="1"/>
  <c r="AB42" i="5"/>
  <c r="AB43" i="5"/>
  <c r="AB44" i="5"/>
  <c r="AB45" i="5"/>
  <c r="AB46" i="5"/>
  <c r="AF46" i="5" s="1"/>
  <c r="AB47" i="5"/>
  <c r="AF47" i="5" s="1"/>
  <c r="AB48" i="5"/>
  <c r="AB49" i="5"/>
  <c r="AF49" i="5" s="1"/>
  <c r="AB50" i="5"/>
  <c r="AF50" i="5" s="1"/>
  <c r="AB51" i="5"/>
  <c r="AF51" i="5" s="1"/>
  <c r="AB52" i="5"/>
  <c r="AF52" i="5" s="1"/>
  <c r="AB53" i="5"/>
  <c r="AB54" i="5"/>
  <c r="AB55" i="5"/>
  <c r="AF55" i="5" s="1"/>
  <c r="AB56" i="5"/>
  <c r="AF56" i="5" s="1"/>
  <c r="AB57" i="5"/>
  <c r="AB58" i="5"/>
  <c r="AB59" i="5"/>
  <c r="AF59" i="5" s="1"/>
  <c r="AB60" i="5"/>
  <c r="AF60" i="5" s="1"/>
  <c r="AB61" i="5"/>
  <c r="AF61" i="5" s="1"/>
  <c r="AB62" i="5"/>
  <c r="AB63" i="5"/>
  <c r="AF63" i="5" s="1"/>
  <c r="AB64" i="5"/>
  <c r="AB65" i="5"/>
  <c r="AF65" i="5" s="1"/>
  <c r="AB66" i="5"/>
  <c r="AB67" i="5"/>
  <c r="AB68" i="5"/>
  <c r="AB69" i="5"/>
  <c r="AB70" i="5"/>
  <c r="AB11" i="5"/>
  <c r="AF14" i="5" l="1"/>
  <c r="AF70" i="5"/>
  <c r="AF69" i="5"/>
  <c r="AF67" i="5"/>
  <c r="AF54" i="5"/>
  <c r="AF45" i="5"/>
  <c r="AF36" i="5"/>
  <c r="AF21" i="5"/>
  <c r="AF19" i="5"/>
  <c r="AF68" i="5"/>
  <c r="AF66" i="5"/>
  <c r="AF64" i="5"/>
  <c r="AF62" i="5"/>
  <c r="AF58" i="5"/>
  <c r="AF57" i="5"/>
  <c r="AF53" i="5"/>
  <c r="AF48" i="5"/>
  <c r="AF44" i="5"/>
  <c r="AF43" i="5"/>
  <c r="AF42" i="5"/>
  <c r="AF40" i="5"/>
  <c r="AF39" i="5"/>
  <c r="AF34" i="5"/>
  <c r="AF32" i="5"/>
  <c r="AF29" i="5"/>
  <c r="AF28" i="5"/>
  <c r="AF20" i="5"/>
  <c r="AF17" i="5"/>
  <c r="AF16" i="5"/>
  <c r="AF15" i="5"/>
  <c r="AF13" i="5"/>
  <c r="AF11" i="5"/>
  <c r="AI12" i="4"/>
  <c r="AM12" i="5"/>
  <c r="AM70" i="5"/>
  <c r="AM11" i="5"/>
  <c r="U13" i="5" l="1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12" i="5"/>
  <c r="U70" i="5"/>
  <c r="U11" i="5"/>
  <c r="O11" i="4"/>
  <c r="D72" i="2" l="1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C72" i="2"/>
  <c r="D72" i="3" l="1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C72" i="3"/>
  <c r="BJ18" i="5" l="1"/>
  <c r="BJ20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12" i="5"/>
  <c r="BJ13" i="5"/>
  <c r="BJ14" i="5"/>
  <c r="BJ15" i="5"/>
  <c r="BJ16" i="5"/>
  <c r="BJ17" i="5"/>
  <c r="BJ19" i="5"/>
  <c r="BJ21" i="5"/>
  <c r="BJ22" i="5"/>
  <c r="BJ23" i="5"/>
  <c r="BJ11" i="5"/>
  <c r="AA12" i="5"/>
  <c r="AA13" i="5"/>
  <c r="AA14" i="5"/>
  <c r="BK14" i="5" s="1"/>
  <c r="AA15" i="5"/>
  <c r="AA16" i="5"/>
  <c r="AA18" i="5"/>
  <c r="BK18" i="5" s="1"/>
  <c r="AA19" i="5"/>
  <c r="AA20" i="5"/>
  <c r="AA22" i="5"/>
  <c r="BK22" i="5" s="1"/>
  <c r="AA23" i="5"/>
  <c r="BK23" i="5" s="1"/>
  <c r="AA24" i="5"/>
  <c r="AA11" i="5"/>
  <c r="BK11" i="5" s="1"/>
  <c r="AA17" i="5"/>
  <c r="BK17" i="5" s="1"/>
  <c r="AA21" i="5"/>
  <c r="BK21" i="5" s="1"/>
  <c r="AA25" i="5"/>
  <c r="BK25" i="5" s="1"/>
  <c r="AA26" i="5"/>
  <c r="AA27" i="5"/>
  <c r="AA28" i="5"/>
  <c r="AA29" i="5"/>
  <c r="AA30" i="5"/>
  <c r="AA31" i="5"/>
  <c r="AA32" i="5"/>
  <c r="AA33" i="5"/>
  <c r="AA34" i="5"/>
  <c r="AA35" i="5"/>
  <c r="AA36" i="5"/>
  <c r="BK36" i="5" s="1"/>
  <c r="AA37" i="5"/>
  <c r="AA38" i="5"/>
  <c r="AA39" i="5"/>
  <c r="AA40" i="5"/>
  <c r="BK40" i="5" s="1"/>
  <c r="AA41" i="5"/>
  <c r="BK41" i="5" s="1"/>
  <c r="AA42" i="5"/>
  <c r="AA43" i="5"/>
  <c r="AA44" i="5"/>
  <c r="AA45" i="5"/>
  <c r="AA46" i="5"/>
  <c r="AA47" i="5"/>
  <c r="AA48" i="5"/>
  <c r="BK48" i="5" s="1"/>
  <c r="AA49" i="5"/>
  <c r="BK49" i="5" s="1"/>
  <c r="AA50" i="5"/>
  <c r="AA51" i="5"/>
  <c r="AA52" i="5"/>
  <c r="BK52" i="5" s="1"/>
  <c r="AA53" i="5"/>
  <c r="AA54" i="5"/>
  <c r="AA55" i="5"/>
  <c r="AA56" i="5"/>
  <c r="AA57" i="5"/>
  <c r="BK57" i="5" s="1"/>
  <c r="AA58" i="5"/>
  <c r="AA59" i="5"/>
  <c r="AA60" i="5"/>
  <c r="BK60" i="5" s="1"/>
  <c r="AA61" i="5"/>
  <c r="AA62" i="5"/>
  <c r="AA63" i="5"/>
  <c r="AA64" i="5"/>
  <c r="AA65" i="5"/>
  <c r="BK65" i="5" s="1"/>
  <c r="AA66" i="5"/>
  <c r="AA67" i="5"/>
  <c r="AA68" i="5"/>
  <c r="AA69" i="5"/>
  <c r="AA70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L11" i="4"/>
  <c r="I11" i="4"/>
  <c r="G11" i="4"/>
  <c r="C11" i="4"/>
  <c r="F11" i="4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11" i="2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A11" i="5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A11" i="4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A11" i="3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A11" i="2"/>
  <c r="D8" i="5"/>
  <c r="E8" i="5" s="1"/>
  <c r="F8" i="5" s="1"/>
  <c r="G8" i="5" s="1"/>
  <c r="H8" i="5" s="1"/>
  <c r="K8" i="5" s="1"/>
  <c r="L8" i="5" s="1"/>
  <c r="M8" i="5" s="1"/>
  <c r="N8" i="5" s="1"/>
  <c r="T8" i="5" s="1"/>
  <c r="V8" i="5" s="1"/>
  <c r="W8" i="5" s="1"/>
  <c r="X8" i="5" s="1"/>
  <c r="Y8" i="5" s="1"/>
  <c r="Z8" i="5" s="1"/>
  <c r="AB8" i="5" s="1"/>
  <c r="AC8" i="5" s="1"/>
  <c r="D10" i="3"/>
  <c r="E10" i="3" s="1"/>
  <c r="F10" i="3" s="1"/>
  <c r="D10" i="2"/>
  <c r="E10" i="2" s="1"/>
  <c r="F10" i="2" s="1"/>
  <c r="G10" i="2" s="1"/>
  <c r="A12" i="1"/>
  <c r="A12" i="3" s="1"/>
  <c r="S136" i="6" l="1"/>
  <c r="N134" i="6"/>
  <c r="N107" i="6"/>
  <c r="O83" i="6"/>
  <c r="T70" i="6"/>
  <c r="N68" i="6"/>
  <c r="N65" i="6"/>
  <c r="U134" i="6"/>
  <c r="N128" i="6"/>
  <c r="H127" i="6" s="1"/>
  <c r="K127" i="6" s="1"/>
  <c r="L127" i="6" s="1"/>
  <c r="N101" i="6"/>
  <c r="N83" i="6"/>
  <c r="U68" i="6"/>
  <c r="U65" i="6"/>
  <c r="T134" i="6"/>
  <c r="P125" i="6"/>
  <c r="N98" i="6"/>
  <c r="N77" i="6"/>
  <c r="T68" i="6"/>
  <c r="T65" i="6"/>
  <c r="S134" i="6"/>
  <c r="O125" i="6"/>
  <c r="P92" i="6"/>
  <c r="Q74" i="6"/>
  <c r="S68" i="6"/>
  <c r="S65" i="6"/>
  <c r="R134" i="6"/>
  <c r="N125" i="6"/>
  <c r="O92" i="6"/>
  <c r="P74" i="6"/>
  <c r="R68" i="6"/>
  <c r="R65" i="6"/>
  <c r="Q134" i="6"/>
  <c r="N119" i="6"/>
  <c r="N92" i="6"/>
  <c r="O74" i="6"/>
  <c r="Q68" i="6"/>
  <c r="Q65" i="6"/>
  <c r="P134" i="6"/>
  <c r="N113" i="6"/>
  <c r="O86" i="6"/>
  <c r="N74" i="6"/>
  <c r="P68" i="6"/>
  <c r="P65" i="6"/>
  <c r="T136" i="6"/>
  <c r="O134" i="6"/>
  <c r="O107" i="6"/>
  <c r="N86" i="6"/>
  <c r="U70" i="6"/>
  <c r="O68" i="6"/>
  <c r="O65" i="6"/>
  <c r="O44" i="6"/>
  <c r="P22" i="6"/>
  <c r="N16" i="6"/>
  <c r="O53" i="6"/>
  <c r="N44" i="6"/>
  <c r="O22" i="6"/>
  <c r="O13" i="6"/>
  <c r="N53" i="6"/>
  <c r="N41" i="6"/>
  <c r="N22" i="6"/>
  <c r="N13" i="6"/>
  <c r="Q50" i="6"/>
  <c r="O34" i="6"/>
  <c r="P19" i="6"/>
  <c r="N10" i="6"/>
  <c r="H9" i="6" s="1"/>
  <c r="K9" i="6" s="1"/>
  <c r="P50" i="6"/>
  <c r="N34" i="6"/>
  <c r="O19" i="6"/>
  <c r="O16" i="6"/>
  <c r="P7" i="6"/>
  <c r="O50" i="6"/>
  <c r="N31" i="6"/>
  <c r="N19" i="6"/>
  <c r="O7" i="6"/>
  <c r="N50" i="6"/>
  <c r="N28" i="6"/>
  <c r="P16" i="6"/>
  <c r="N7" i="6"/>
  <c r="N47" i="6"/>
  <c r="N25" i="6"/>
  <c r="BK68" i="5"/>
  <c r="BK67" i="5"/>
  <c r="BK59" i="5"/>
  <c r="BK55" i="5"/>
  <c r="BK46" i="5"/>
  <c r="BK44" i="5"/>
  <c r="BK42" i="5"/>
  <c r="BK32" i="5"/>
  <c r="BK30" i="5"/>
  <c r="BK28" i="5"/>
  <c r="BK24" i="5"/>
  <c r="BK20" i="5"/>
  <c r="BK15" i="5"/>
  <c r="BK13" i="5"/>
  <c r="BK12" i="5"/>
  <c r="BK70" i="5"/>
  <c r="BK69" i="5"/>
  <c r="BK66" i="5"/>
  <c r="BK64" i="5"/>
  <c r="BK63" i="5"/>
  <c r="BK62" i="5"/>
  <c r="BK61" i="5"/>
  <c r="BK58" i="5"/>
  <c r="BK56" i="5"/>
  <c r="BK54" i="5"/>
  <c r="BK53" i="5"/>
  <c r="BK51" i="5"/>
  <c r="BK50" i="5"/>
  <c r="BK47" i="5"/>
  <c r="BK45" i="5"/>
  <c r="BK43" i="5"/>
  <c r="BK39" i="5"/>
  <c r="BK38" i="5"/>
  <c r="BK37" i="5"/>
  <c r="BK35" i="5"/>
  <c r="BK34" i="5"/>
  <c r="BK33" i="5"/>
  <c r="BK31" i="5"/>
  <c r="BK29" i="5"/>
  <c r="BK27" i="5"/>
  <c r="BK26" i="5"/>
  <c r="BK19" i="5"/>
  <c r="BK16" i="5"/>
  <c r="H6" i="8"/>
  <c r="H21" i="8"/>
  <c r="K21" i="8" s="1"/>
  <c r="L21" i="8" s="1"/>
  <c r="H30" i="8"/>
  <c r="K30" i="8" s="1"/>
  <c r="L30" i="8" s="1"/>
  <c r="H40" i="8"/>
  <c r="H33" i="8"/>
  <c r="K33" i="8" s="1"/>
  <c r="L33" i="8" s="1"/>
  <c r="H46" i="8"/>
  <c r="K46" i="8" s="1"/>
  <c r="L46" i="8" s="1"/>
  <c r="H24" i="8"/>
  <c r="K24" i="8" s="1"/>
  <c r="L24" i="8" s="1"/>
  <c r="H27" i="8"/>
  <c r="K27" i="8" s="1"/>
  <c r="L27" i="8" s="1"/>
  <c r="H9" i="8"/>
  <c r="K9" i="8" s="1"/>
  <c r="L9" i="8" s="1"/>
  <c r="H52" i="8"/>
  <c r="K52" i="8" s="1"/>
  <c r="L52" i="8" s="1"/>
  <c r="H18" i="8"/>
  <c r="K18" i="8" s="1"/>
  <c r="L18" i="8" s="1"/>
  <c r="H112" i="8"/>
  <c r="H127" i="8"/>
  <c r="K127" i="8" s="1"/>
  <c r="L127" i="8" s="1"/>
  <c r="H100" i="8"/>
  <c r="K100" i="8" s="1"/>
  <c r="L100" i="8" s="1"/>
  <c r="H97" i="8"/>
  <c r="H82" i="8"/>
  <c r="H118" i="8"/>
  <c r="H76" i="8"/>
  <c r="K76" i="8" s="1"/>
  <c r="L76" i="8" s="1"/>
  <c r="W11" i="4"/>
  <c r="AI11" i="4" s="1"/>
  <c r="A72" i="2"/>
  <c r="AI8" i="5"/>
  <c r="AK8" i="5" s="1"/>
  <c r="AL8" i="5" s="1"/>
  <c r="AO8" i="5" s="1"/>
  <c r="AQ8" i="5" s="1"/>
  <c r="BA8" i="5" s="1"/>
  <c r="BB8" i="5" s="1"/>
  <c r="BC8" i="5" s="1"/>
  <c r="BD8" i="5" s="1"/>
  <c r="BE8" i="5" s="1"/>
  <c r="BF8" i="5" s="1"/>
  <c r="BG8" i="5" s="1"/>
  <c r="BH8" i="5" s="1"/>
  <c r="A72" i="3"/>
  <c r="A12" i="5"/>
  <c r="A13" i="1"/>
  <c r="A12" i="4"/>
  <c r="A12" i="2"/>
  <c r="H10" i="2"/>
  <c r="G10" i="3"/>
  <c r="H106" i="8" l="1"/>
  <c r="K106" i="8" s="1"/>
  <c r="L106" i="8" s="1"/>
  <c r="H124" i="8"/>
  <c r="K124" i="8" s="1"/>
  <c r="L124" i="8" s="1"/>
  <c r="H85" i="8"/>
  <c r="K85" i="8" s="1"/>
  <c r="L85" i="8" s="1"/>
  <c r="H15" i="8"/>
  <c r="K15" i="8" s="1"/>
  <c r="L15" i="8" s="1"/>
  <c r="K118" i="8"/>
  <c r="L118" i="8" s="1"/>
  <c r="C121" i="8"/>
  <c r="F121" i="8" s="1"/>
  <c r="H73" i="8"/>
  <c r="H12" i="8"/>
  <c r="K12" i="8" s="1"/>
  <c r="L12" i="8" s="1"/>
  <c r="H49" i="8"/>
  <c r="K49" i="8" s="1"/>
  <c r="L49" i="8" s="1"/>
  <c r="H91" i="8"/>
  <c r="K6" i="8"/>
  <c r="L6" i="8" s="1"/>
  <c r="H67" i="8"/>
  <c r="K67" i="8" s="1"/>
  <c r="L67" i="8" s="1"/>
  <c r="H133" i="8"/>
  <c r="C115" i="8"/>
  <c r="F115" i="8" s="1"/>
  <c r="K112" i="8"/>
  <c r="L112" i="8" s="1"/>
  <c r="C103" i="8"/>
  <c r="F103" i="8" s="1"/>
  <c r="K97" i="8"/>
  <c r="L97" i="8" s="1"/>
  <c r="K40" i="8"/>
  <c r="L40" i="8" s="1"/>
  <c r="L7" i="7"/>
  <c r="L53" i="7"/>
  <c r="L47" i="7"/>
  <c r="I46" i="7" s="1"/>
  <c r="J46" i="7" s="1"/>
  <c r="L34" i="7"/>
  <c r="N19" i="7"/>
  <c r="M50" i="7"/>
  <c r="M44" i="7"/>
  <c r="N50" i="7"/>
  <c r="M22" i="7"/>
  <c r="L50" i="7"/>
  <c r="M53" i="7"/>
  <c r="L31" i="7"/>
  <c r="I30" i="7" s="1"/>
  <c r="J30" i="7" s="1"/>
  <c r="N16" i="7"/>
  <c r="L44" i="7"/>
  <c r="M7" i="7"/>
  <c r="M34" i="7"/>
  <c r="L13" i="7"/>
  <c r="M16" i="7"/>
  <c r="M19" i="7"/>
  <c r="L25" i="7"/>
  <c r="I24" i="7" s="1"/>
  <c r="J24" i="7" s="1"/>
  <c r="L16" i="7"/>
  <c r="L22" i="7"/>
  <c r="O50" i="7"/>
  <c r="L10" i="7"/>
  <c r="I9" i="7" s="1"/>
  <c r="J9" i="7" s="1"/>
  <c r="N22" i="7"/>
  <c r="N7" i="7"/>
  <c r="L41" i="7"/>
  <c r="L28" i="7"/>
  <c r="I27" i="7" s="1"/>
  <c r="J27" i="7" s="1"/>
  <c r="L19" i="7"/>
  <c r="M13" i="7"/>
  <c r="O134" i="7"/>
  <c r="L128" i="7"/>
  <c r="I127" i="7" s="1"/>
  <c r="J127" i="7" s="1"/>
  <c r="L101" i="7"/>
  <c r="I100" i="7" s="1"/>
  <c r="J100" i="7" s="1"/>
  <c r="L92" i="7"/>
  <c r="O68" i="7"/>
  <c r="M65" i="7"/>
  <c r="S134" i="7"/>
  <c r="M83" i="7"/>
  <c r="Q65" i="7"/>
  <c r="L83" i="7"/>
  <c r="M134" i="7"/>
  <c r="M92" i="7"/>
  <c r="S65" i="7"/>
  <c r="N92" i="7"/>
  <c r="L65" i="7"/>
  <c r="P134" i="7"/>
  <c r="M125" i="7"/>
  <c r="L98" i="7"/>
  <c r="L77" i="7"/>
  <c r="I76" i="7" s="1"/>
  <c r="J76" i="7" s="1"/>
  <c r="P68" i="7"/>
  <c r="N65" i="7"/>
  <c r="O74" i="7"/>
  <c r="L134" i="7"/>
  <c r="N68" i="7"/>
  <c r="Q134" i="7"/>
  <c r="N125" i="7"/>
  <c r="M86" i="7"/>
  <c r="M74" i="7"/>
  <c r="Q68" i="7"/>
  <c r="O65" i="7"/>
  <c r="L119" i="7"/>
  <c r="I118" i="7" s="1"/>
  <c r="C121" i="7" s="1"/>
  <c r="T68" i="7"/>
  <c r="M107" i="7"/>
  <c r="U68" i="7"/>
  <c r="N134" i="7"/>
  <c r="L107" i="7"/>
  <c r="L68" i="7"/>
  <c r="R134" i="7"/>
  <c r="L125" i="7"/>
  <c r="L86" i="7"/>
  <c r="N74" i="7"/>
  <c r="R68" i="7"/>
  <c r="P65" i="7"/>
  <c r="S68" i="7"/>
  <c r="T134" i="7"/>
  <c r="L113" i="7"/>
  <c r="I112" i="7" s="1"/>
  <c r="C115" i="7" s="1"/>
  <c r="L74" i="7"/>
  <c r="R65" i="7"/>
  <c r="U134" i="7"/>
  <c r="M68" i="7"/>
  <c r="H43" i="8"/>
  <c r="K43" i="8" s="1"/>
  <c r="L43" i="8" s="1"/>
  <c r="K82" i="8"/>
  <c r="L82" i="8" s="1"/>
  <c r="H64" i="8"/>
  <c r="H6" i="6"/>
  <c r="K6" i="6" s="1"/>
  <c r="L6" i="6" s="1"/>
  <c r="A13" i="2"/>
  <c r="A13" i="5"/>
  <c r="A13" i="3"/>
  <c r="A13" i="4"/>
  <c r="A14" i="1"/>
  <c r="I10" i="2"/>
  <c r="H10" i="3"/>
  <c r="L9" i="6"/>
  <c r="J118" i="7" l="1"/>
  <c r="J112" i="7"/>
  <c r="I85" i="7"/>
  <c r="J85" i="7" s="1"/>
  <c r="I21" i="7"/>
  <c r="J21" i="7" s="1"/>
  <c r="I33" i="7"/>
  <c r="J33" i="7" s="1"/>
  <c r="C130" i="8"/>
  <c r="F130" i="8" s="1"/>
  <c r="C109" i="8"/>
  <c r="F109" i="8" s="1"/>
  <c r="C88" i="8"/>
  <c r="F88" i="8" s="1"/>
  <c r="C55" i="8"/>
  <c r="F55" i="8" s="1"/>
  <c r="C58" i="8"/>
  <c r="F58" i="8" s="1"/>
  <c r="I43" i="7"/>
  <c r="J43" i="7" s="1"/>
  <c r="C79" i="7"/>
  <c r="I73" i="7"/>
  <c r="J73" i="7" s="1"/>
  <c r="C130" i="7"/>
  <c r="I124" i="7"/>
  <c r="J124" i="7" s="1"/>
  <c r="I133" i="7"/>
  <c r="C136" i="7" s="1"/>
  <c r="C139" i="7"/>
  <c r="C70" i="7"/>
  <c r="I64" i="7"/>
  <c r="J64" i="7" s="1"/>
  <c r="I18" i="7"/>
  <c r="J18" i="7" s="1"/>
  <c r="I15" i="7"/>
  <c r="J15" i="7" s="1"/>
  <c r="C94" i="8"/>
  <c r="F94" i="8" s="1"/>
  <c r="K91" i="8"/>
  <c r="L91" i="8" s="1"/>
  <c r="I40" i="7"/>
  <c r="J40" i="7" s="1"/>
  <c r="C55" i="7"/>
  <c r="I106" i="7"/>
  <c r="C109" i="7" s="1"/>
  <c r="I91" i="7"/>
  <c r="C94" i="7" s="1"/>
  <c r="I49" i="7"/>
  <c r="J49" i="7" s="1"/>
  <c r="I52" i="7"/>
  <c r="J52" i="7" s="1"/>
  <c r="K73" i="8"/>
  <c r="L73" i="8" s="1"/>
  <c r="C79" i="8"/>
  <c r="F79" i="8" s="1"/>
  <c r="I12" i="7"/>
  <c r="J12" i="7" s="1"/>
  <c r="C36" i="7"/>
  <c r="I6" i="7"/>
  <c r="J6" i="7" s="1"/>
  <c r="C70" i="8"/>
  <c r="F70" i="8" s="1"/>
  <c r="C139" i="8"/>
  <c r="F139" i="8" s="1"/>
  <c r="K64" i="8"/>
  <c r="L64" i="8" s="1"/>
  <c r="I67" i="7"/>
  <c r="J67" i="7" s="1"/>
  <c r="C136" i="8"/>
  <c r="F136" i="8" s="1"/>
  <c r="K133" i="8"/>
  <c r="L133" i="8" s="1"/>
  <c r="C103" i="7"/>
  <c r="I97" i="7"/>
  <c r="J97" i="7" s="1"/>
  <c r="I82" i="7"/>
  <c r="J82" i="7" s="1"/>
  <c r="C88" i="7"/>
  <c r="C36" i="8"/>
  <c r="F36" i="8" s="1"/>
  <c r="J10" i="2"/>
  <c r="A14" i="4"/>
  <c r="A15" i="1"/>
  <c r="A14" i="2"/>
  <c r="A14" i="3"/>
  <c r="A14" i="5"/>
  <c r="I10" i="3"/>
  <c r="C58" i="7" l="1"/>
  <c r="J133" i="7"/>
  <c r="J106" i="7"/>
  <c r="J91" i="7"/>
  <c r="A15" i="2"/>
  <c r="A15" i="3"/>
  <c r="A15" i="4"/>
  <c r="A15" i="5"/>
  <c r="A16" i="1"/>
  <c r="K10" i="2"/>
  <c r="H12" i="6"/>
  <c r="K12" i="6" s="1"/>
  <c r="J10" i="3"/>
  <c r="H64" i="6" l="1"/>
  <c r="K64" i="6" s="1"/>
  <c r="L64" i="6" s="1"/>
  <c r="K10" i="3"/>
  <c r="L12" i="6"/>
  <c r="L10" i="2"/>
  <c r="A16" i="3"/>
  <c r="A16" i="5"/>
  <c r="A16" i="4"/>
  <c r="A17" i="1"/>
  <c r="A16" i="2"/>
  <c r="A18" i="1" l="1"/>
  <c r="A17" i="2"/>
  <c r="A17" i="4"/>
  <c r="A17" i="5"/>
  <c r="A17" i="3"/>
  <c r="M10" i="2"/>
  <c r="L10" i="3"/>
  <c r="A19" i="1" l="1"/>
  <c r="A18" i="5"/>
  <c r="A18" i="2"/>
  <c r="A18" i="4"/>
  <c r="A18" i="3"/>
  <c r="M10" i="3"/>
  <c r="N10" i="2"/>
  <c r="H15" i="6"/>
  <c r="K15" i="6" s="1"/>
  <c r="O10" i="2" l="1"/>
  <c r="N10" i="3"/>
  <c r="L15" i="6"/>
  <c r="A19" i="2"/>
  <c r="A19" i="5"/>
  <c r="A19" i="4"/>
  <c r="A19" i="3"/>
  <c r="A20" i="1"/>
  <c r="A21" i="1" l="1"/>
  <c r="A20" i="5"/>
  <c r="A20" i="2"/>
  <c r="A20" i="3"/>
  <c r="A20" i="4"/>
  <c r="O10" i="3"/>
  <c r="P10" i="2"/>
  <c r="P10" i="3" l="1"/>
  <c r="Q10" i="3" s="1"/>
  <c r="R10" i="3" s="1"/>
  <c r="S10" i="3" s="1"/>
  <c r="T10" i="3" s="1"/>
  <c r="U10" i="3" s="1"/>
  <c r="V10" i="3" s="1"/>
  <c r="W10" i="3" s="1"/>
  <c r="X10" i="3" s="1"/>
  <c r="Y10" i="3" s="1"/>
  <c r="Z10" i="3" s="1"/>
  <c r="AA10" i="3" s="1"/>
  <c r="AB10" i="3" s="1"/>
  <c r="AC10" i="3" s="1"/>
  <c r="AD10" i="3" s="1"/>
  <c r="AE10" i="3" s="1"/>
  <c r="AF10" i="3" s="1"/>
  <c r="AG10" i="3" s="1"/>
  <c r="AH10" i="3" s="1"/>
  <c r="AI10" i="3" s="1"/>
  <c r="AJ10" i="3" s="1"/>
  <c r="AK10" i="3" s="1"/>
  <c r="AL10" i="3" s="1"/>
  <c r="AM10" i="3" s="1"/>
  <c r="AN10" i="3" s="1"/>
  <c r="AO10" i="3" s="1"/>
  <c r="AP10" i="3" s="1"/>
  <c r="AQ10" i="3" s="1"/>
  <c r="AR10" i="3" s="1"/>
  <c r="AS10" i="3" s="1"/>
  <c r="AT10" i="3" s="1"/>
  <c r="AU10" i="3" s="1"/>
  <c r="AV10" i="3" s="1"/>
  <c r="AW10" i="3" s="1"/>
  <c r="AX10" i="3" s="1"/>
  <c r="AY10" i="3" s="1"/>
  <c r="AZ10" i="3" s="1"/>
  <c r="Q10" i="2"/>
  <c r="R10" i="2" s="1"/>
  <c r="S10" i="2" s="1"/>
  <c r="T10" i="2" s="1"/>
  <c r="U10" i="2" s="1"/>
  <c r="V10" i="2" s="1"/>
  <c r="W10" i="2" s="1"/>
  <c r="X10" i="2" s="1"/>
  <c r="Y10" i="2" s="1"/>
  <c r="Z10" i="2" s="1"/>
  <c r="AA10" i="2" s="1"/>
  <c r="AB10" i="2" s="1"/>
  <c r="AC10" i="2" s="1"/>
  <c r="AD10" i="2" s="1"/>
  <c r="AE10" i="2" s="1"/>
  <c r="AF10" i="2" s="1"/>
  <c r="A22" i="1"/>
  <c r="A21" i="3"/>
  <c r="A21" i="5"/>
  <c r="A21" i="2"/>
  <c r="A21" i="4"/>
  <c r="H30" i="6" l="1"/>
  <c r="K30" i="6" s="1"/>
  <c r="L30" i="6" s="1"/>
  <c r="A22" i="5"/>
  <c r="A22" i="3"/>
  <c r="A23" i="1"/>
  <c r="A22" i="4"/>
  <c r="A22" i="2"/>
  <c r="H18" i="6" l="1"/>
  <c r="K18" i="6" s="1"/>
  <c r="L18" i="6" s="1"/>
  <c r="H21" i="6"/>
  <c r="K21" i="6" s="1"/>
  <c r="L21" i="6" s="1"/>
  <c r="H33" i="6"/>
  <c r="K33" i="6" s="1"/>
  <c r="L33" i="6" s="1"/>
  <c r="H46" i="6"/>
  <c r="H43" i="6"/>
  <c r="H112" i="6"/>
  <c r="H97" i="6"/>
  <c r="K97" i="6" s="1"/>
  <c r="L97" i="6" s="1"/>
  <c r="H118" i="6"/>
  <c r="H100" i="6"/>
  <c r="H76" i="6"/>
  <c r="K76" i="6" s="1"/>
  <c r="L76" i="6" s="1"/>
  <c r="H52" i="6"/>
  <c r="H40" i="6"/>
  <c r="H24" i="6"/>
  <c r="H49" i="6"/>
  <c r="K49" i="6" s="1"/>
  <c r="L49" i="6" s="1"/>
  <c r="H27" i="6"/>
  <c r="A23" i="5"/>
  <c r="A23" i="3"/>
  <c r="A24" i="1"/>
  <c r="A23" i="4"/>
  <c r="A23" i="2"/>
  <c r="K46" i="6" l="1"/>
  <c r="L46" i="6" s="1"/>
  <c r="K43" i="6"/>
  <c r="L43" i="6" s="1"/>
  <c r="K24" i="6"/>
  <c r="L24" i="6" s="1"/>
  <c r="K27" i="6"/>
  <c r="L27" i="6" s="1"/>
  <c r="H106" i="6"/>
  <c r="K106" i="6" s="1"/>
  <c r="L106" i="6" s="1"/>
  <c r="H91" i="6"/>
  <c r="K91" i="6" s="1"/>
  <c r="L91" i="6" s="1"/>
  <c r="H73" i="6"/>
  <c r="K73" i="6" s="1"/>
  <c r="L73" i="6" s="1"/>
  <c r="H82" i="6"/>
  <c r="K82" i="6" s="1"/>
  <c r="L82" i="6" s="1"/>
  <c r="H133" i="6"/>
  <c r="K133" i="6" s="1"/>
  <c r="K118" i="6"/>
  <c r="L118" i="6" s="1"/>
  <c r="C121" i="6"/>
  <c r="F121" i="6" s="1"/>
  <c r="H67" i="6"/>
  <c r="K67" i="6" s="1"/>
  <c r="L67" i="6" s="1"/>
  <c r="H85" i="6"/>
  <c r="K85" i="6" s="1"/>
  <c r="L85" i="6" s="1"/>
  <c r="C115" i="6"/>
  <c r="F115" i="6" s="1"/>
  <c r="K112" i="6"/>
  <c r="L112" i="6" s="1"/>
  <c r="K100" i="6"/>
  <c r="L100" i="6" s="1"/>
  <c r="K52" i="6"/>
  <c r="L52" i="6" s="1"/>
  <c r="K40" i="6"/>
  <c r="L40" i="6" s="1"/>
  <c r="C103" i="6"/>
  <c r="F103" i="6" s="1"/>
  <c r="C55" i="6"/>
  <c r="F55" i="6" s="1"/>
  <c r="A24" i="2"/>
  <c r="A25" i="1"/>
  <c r="A24" i="5"/>
  <c r="A24" i="3"/>
  <c r="A24" i="4"/>
  <c r="H124" i="6"/>
  <c r="K124" i="6" s="1"/>
  <c r="C58" i="6"/>
  <c r="F58" i="6" s="1"/>
  <c r="C36" i="6"/>
  <c r="F36" i="6" s="1"/>
  <c r="C130" i="6" l="1"/>
  <c r="F130" i="6" s="1"/>
  <c r="C109" i="6"/>
  <c r="F109" i="6" s="1"/>
  <c r="C79" i="6"/>
  <c r="F79" i="6" s="1"/>
  <c r="C94" i="6"/>
  <c r="F94" i="6" s="1"/>
  <c r="C88" i="6"/>
  <c r="F88" i="6" s="1"/>
  <c r="C70" i="6"/>
  <c r="F70" i="6" s="1"/>
  <c r="C136" i="6"/>
  <c r="F136" i="6" s="1"/>
  <c r="L124" i="6"/>
  <c r="L133" i="6"/>
  <c r="C139" i="6"/>
  <c r="F139" i="6" s="1"/>
  <c r="A25" i="4"/>
  <c r="A25" i="2"/>
  <c r="A26" i="1"/>
  <c r="A25" i="3"/>
  <c r="A25" i="5"/>
  <c r="A26" i="5" l="1"/>
  <c r="A26" i="4"/>
  <c r="A27" i="1"/>
  <c r="A26" i="3"/>
  <c r="A26" i="2"/>
  <c r="A28" i="1" l="1"/>
  <c r="A27" i="5"/>
  <c r="A27" i="2"/>
  <c r="A27" i="4"/>
  <c r="A27" i="3"/>
  <c r="A28" i="3" l="1"/>
  <c r="A28" i="2"/>
  <c r="A28" i="4"/>
  <c r="A29" i="1"/>
  <c r="A28" i="5"/>
  <c r="A29" i="4" l="1"/>
  <c r="A29" i="2"/>
  <c r="A29" i="3"/>
  <c r="A29" i="5"/>
  <c r="A30" i="1"/>
  <c r="A30" i="4" l="1"/>
  <c r="A30" i="5"/>
  <c r="A30" i="3"/>
  <c r="A30" i="2"/>
  <c r="A31" i="1"/>
  <c r="A31" i="5" l="1"/>
  <c r="A32" i="1"/>
  <c r="A31" i="2"/>
  <c r="A31" i="3"/>
  <c r="A31" i="4"/>
  <c r="A32" i="4" l="1"/>
  <c r="A32" i="5"/>
  <c r="A32" i="2"/>
  <c r="A32" i="3"/>
  <c r="A33" i="1"/>
  <c r="A33" i="5" l="1"/>
  <c r="A33" i="2"/>
  <c r="A33" i="4"/>
  <c r="A34" i="1"/>
  <c r="A33" i="3"/>
  <c r="A34" i="5" l="1"/>
  <c r="A35" i="1"/>
  <c r="A34" i="3"/>
  <c r="A34" i="2"/>
  <c r="A34" i="4"/>
  <c r="A36" i="1" l="1"/>
  <c r="A35" i="2"/>
  <c r="A35" i="4"/>
  <c r="A35" i="3"/>
  <c r="A35" i="5"/>
  <c r="A37" i="1" l="1"/>
  <c r="A36" i="4"/>
  <c r="A36" i="2"/>
  <c r="A36" i="5"/>
  <c r="A36" i="3"/>
  <c r="A37" i="4" l="1"/>
  <c r="A37" i="2"/>
  <c r="A37" i="5"/>
  <c r="A37" i="3"/>
  <c r="A38" i="1"/>
  <c r="A39" i="1" l="1"/>
  <c r="A38" i="3"/>
  <c r="A38" i="4"/>
  <c r="A38" i="5"/>
  <c r="A38" i="2"/>
  <c r="A39" i="5" l="1"/>
  <c r="A39" i="3"/>
  <c r="A39" i="4"/>
  <c r="A40" i="1"/>
  <c r="A40" i="4" s="1"/>
  <c r="A39" i="2"/>
  <c r="A40" i="2" l="1"/>
  <c r="A40" i="5"/>
  <c r="A41" i="1"/>
  <c r="A41" i="4" s="1"/>
  <c r="A40" i="3"/>
  <c r="A41" i="2" l="1"/>
  <c r="A41" i="5"/>
  <c r="A41" i="3"/>
  <c r="A42" i="1"/>
  <c r="A42" i="4" s="1"/>
  <c r="A42" i="5" l="1"/>
  <c r="A42" i="3"/>
  <c r="A42" i="2"/>
  <c r="A43" i="1"/>
  <c r="A43" i="4" s="1"/>
  <c r="A43" i="2" l="1"/>
  <c r="A44" i="1"/>
  <c r="A44" i="4" s="1"/>
  <c r="A43" i="3"/>
  <c r="A43" i="5"/>
  <c r="A45" i="1" l="1"/>
  <c r="A45" i="4" s="1"/>
  <c r="A44" i="2"/>
  <c r="A44" i="3"/>
  <c r="A44" i="5"/>
  <c r="A46" i="1" l="1"/>
  <c r="A46" i="4" s="1"/>
  <c r="A45" i="5"/>
  <c r="A45" i="3"/>
  <c r="A45" i="2"/>
  <c r="A46" i="5" l="1"/>
  <c r="A46" i="2"/>
  <c r="A47" i="1"/>
  <c r="A47" i="4" s="1"/>
  <c r="A46" i="3"/>
  <c r="A48" i="1" l="1"/>
  <c r="A48" i="4" s="1"/>
  <c r="A47" i="2"/>
  <c r="A47" i="5"/>
  <c r="A47" i="3"/>
  <c r="A48" i="2" l="1"/>
  <c r="A48" i="5"/>
  <c r="A49" i="1"/>
  <c r="A49" i="4" s="1"/>
  <c r="A48" i="3"/>
  <c r="A49" i="3" l="1"/>
  <c r="A50" i="1"/>
  <c r="A49" i="2"/>
  <c r="A49" i="5"/>
  <c r="A51" i="1" l="1"/>
  <c r="A50" i="4"/>
  <c r="A50" i="3"/>
  <c r="A50" i="2"/>
  <c r="A50" i="5"/>
  <c r="A52" i="1" l="1"/>
  <c r="A51" i="2"/>
  <c r="A51" i="5"/>
  <c r="A51" i="3"/>
  <c r="A53" i="1" l="1"/>
  <c r="A52" i="5"/>
  <c r="A52" i="3"/>
  <c r="A52" i="2"/>
  <c r="A54" i="1" l="1"/>
  <c r="A53" i="3"/>
  <c r="A53" i="2"/>
  <c r="A53" i="5"/>
  <c r="A55" i="1" l="1"/>
  <c r="A54" i="3"/>
  <c r="A54" i="2"/>
  <c r="A54" i="5"/>
  <c r="A56" i="1" l="1"/>
  <c r="A55" i="2"/>
  <c r="A55" i="3"/>
  <c r="A55" i="5"/>
  <c r="A57" i="1" l="1"/>
  <c r="A56" i="5"/>
  <c r="A56" i="3"/>
  <c r="A56" i="2"/>
  <c r="A58" i="1" l="1"/>
  <c r="A57" i="5"/>
  <c r="A57" i="3"/>
  <c r="A57" i="2"/>
  <c r="A59" i="1" l="1"/>
  <c r="A58" i="3"/>
  <c r="A58" i="2"/>
  <c r="A58" i="5"/>
  <c r="A60" i="1" l="1"/>
  <c r="A59" i="5"/>
  <c r="A59" i="3"/>
  <c r="A59" i="2"/>
  <c r="A61" i="1" l="1"/>
  <c r="A60" i="5"/>
  <c r="A60" i="3"/>
  <c r="A60" i="2"/>
  <c r="A62" i="1" l="1"/>
  <c r="A61" i="3"/>
  <c r="A61" i="2"/>
  <c r="A61" i="5"/>
  <c r="A63" i="1" l="1"/>
  <c r="A62" i="3"/>
  <c r="A62" i="2"/>
  <c r="A62" i="5"/>
  <c r="A64" i="1" l="1"/>
  <c r="A63" i="3"/>
  <c r="A63" i="5"/>
  <c r="A63" i="2"/>
  <c r="A65" i="1" l="1"/>
  <c r="A64" i="5"/>
  <c r="A64" i="3"/>
  <c r="A64" i="2"/>
  <c r="A66" i="1" l="1"/>
  <c r="A65" i="3"/>
  <c r="A65" i="2"/>
  <c r="A65" i="5"/>
  <c r="A67" i="1" l="1"/>
  <c r="A66" i="3"/>
  <c r="A66" i="2"/>
  <c r="A66" i="5"/>
  <c r="A68" i="1" l="1"/>
  <c r="A67" i="2"/>
  <c r="A67" i="5"/>
  <c r="A67" i="3"/>
  <c r="A69" i="1" l="1"/>
  <c r="A68" i="5"/>
  <c r="A68" i="3"/>
  <c r="A68" i="2"/>
  <c r="A70" i="1" l="1"/>
  <c r="A69" i="5"/>
  <c r="A69" i="3"/>
  <c r="A69" i="2"/>
  <c r="A70" i="3" l="1"/>
  <c r="A70" i="2"/>
  <c r="A70" i="5"/>
</calcChain>
</file>

<file path=xl/sharedStrings.xml><?xml version="1.0" encoding="utf-8"?>
<sst xmlns="http://schemas.openxmlformats.org/spreadsheetml/2006/main" count="10156" uniqueCount="126">
  <si>
    <t>Saisir ci-dessous la liste de vos élèves NOM + PRENOM (cases au fond jaune uniquement)</t>
  </si>
  <si>
    <t>Code</t>
  </si>
  <si>
    <t>: Bonne réponse</t>
  </si>
  <si>
    <t>: Absence de réponse</t>
  </si>
  <si>
    <t>SYNTHESE DES RESULTATS GS</t>
  </si>
  <si>
    <t>33 % à 49 %</t>
  </si>
  <si>
    <t>0 % à 33 %</t>
  </si>
  <si>
    <t>Consignes simples</t>
  </si>
  <si>
    <t>Consignes complexes</t>
  </si>
  <si>
    <t>Elève :</t>
  </si>
  <si>
    <t>Item(s)</t>
  </si>
  <si>
    <t>Histoires lues par l'enseignant</t>
  </si>
  <si>
    <t>Images séquentielles</t>
  </si>
  <si>
    <t>Les différentes formes graphiques</t>
  </si>
  <si>
    <t>Dénombrer les syllabes d'un mot</t>
  </si>
  <si>
    <t xml:space="preserve"> / 3</t>
  </si>
  <si>
    <t xml:space="preserve"> / 2</t>
  </si>
  <si>
    <t xml:space="preserve"> / 10</t>
  </si>
  <si>
    <t xml:space="preserve"> / 1</t>
  </si>
  <si>
    <t xml:space="preserve"> / 4</t>
  </si>
  <si>
    <t>Total :</t>
  </si>
  <si>
    <t>Ecole :</t>
  </si>
  <si>
    <t>Commune :</t>
  </si>
  <si>
    <t>Enseignant(s) :</t>
  </si>
  <si>
    <t>A</t>
  </si>
  <si>
    <t>Découvrir les nombres et leurs utilisations</t>
  </si>
  <si>
    <t>: Elève absent</t>
  </si>
  <si>
    <t>: Réponse erronnée</t>
  </si>
  <si>
    <t xml:space="preserve"> GS - Construire les premiers outils pour Structurer sa Pensée</t>
  </si>
  <si>
    <t xml:space="preserve"> GS - Mobiliser le Langage dans toutes ses dimensions</t>
  </si>
  <si>
    <t>Explorer des formes, des grandeurs, des suites organisées</t>
  </si>
  <si>
    <t>Réaliser une collection dont le cardinal est donné</t>
  </si>
  <si>
    <t>Dénombrer</t>
  </si>
  <si>
    <t>Utiliser le dénombrement pour comparer deux quantités</t>
  </si>
  <si>
    <t>Dire combien il faut ajouter pour obtenir des quantités ne dépassant pas 10</t>
  </si>
  <si>
    <t>Dire combien il faut enlever pour obtenir des quantités ne dépassant pas 10</t>
  </si>
  <si>
    <t>Ex. 1</t>
  </si>
  <si>
    <t>Ex. 2</t>
  </si>
  <si>
    <t>Ex. 3</t>
  </si>
  <si>
    <t>Ex. 4</t>
  </si>
  <si>
    <t>Ex. 5</t>
  </si>
  <si>
    <t>Ex. 6</t>
  </si>
  <si>
    <t>Ex. 7</t>
  </si>
  <si>
    <t>Ex. 8</t>
  </si>
  <si>
    <t>Ex. 9</t>
  </si>
  <si>
    <t>Ex. 10</t>
  </si>
  <si>
    <t>Total "Découvrir les nombres et leurs utilisations"</t>
  </si>
  <si>
    <t>Total "Explorer des formes, des grandeurs, des suites organisées"</t>
  </si>
  <si>
    <t>Total "Construire les premiers outils pour Structurer sa Pensée"</t>
  </si>
  <si>
    <t>Comprendre et respecter une consigne</t>
  </si>
  <si>
    <t>Ecouter de l'écrit et comprendre</t>
  </si>
  <si>
    <t>Mobiliser le Langage dans toutes ses dimensions</t>
  </si>
  <si>
    <t>Discriminer les sons</t>
  </si>
  <si>
    <t>Ex. 11</t>
  </si>
  <si>
    <t>Commencer à produire des écrits et en découvrir le fonctionnement</t>
  </si>
  <si>
    <t>Ex. 14</t>
  </si>
  <si>
    <t>Elève émetteur</t>
  </si>
  <si>
    <t>S'exprimer dans un langage syntaxique correct et précis</t>
  </si>
  <si>
    <t>Total "Comprendre et respecter une consigne"</t>
  </si>
  <si>
    <t>Total "Ecouter de l'écrit et comprendre"</t>
  </si>
  <si>
    <t>Total "Discriminer les sons"</t>
  </si>
  <si>
    <t>Total "Mobiliser le Langage dans toutes ses dimensions"</t>
  </si>
  <si>
    <t>GS - Construire les premiers outils pour Structurer sa Pensée</t>
  </si>
  <si>
    <t>Comprendre respecter consigne</t>
  </si>
  <si>
    <t xml:space="preserve"> / 5</t>
  </si>
  <si>
    <t>Maîtriser et utiliser voca spécifique</t>
  </si>
  <si>
    <t>GS - Mobiliser le Langage dans toutes ses dimensions</t>
  </si>
  <si>
    <t>TOTAL &gt;&gt;&gt;</t>
  </si>
  <si>
    <t>Items</t>
  </si>
  <si>
    <t>élèves</t>
  </si>
  <si>
    <t>items</t>
  </si>
  <si>
    <t>Dire la suite des nombres jusqu'à 15</t>
  </si>
  <si>
    <t>Lire les nombre écrits en chiffres jusqu'à 6</t>
  </si>
  <si>
    <t>Ecrire les chiffres jusqu'à 6</t>
  </si>
  <si>
    <t>Partager équitablement une petite quantité</t>
  </si>
  <si>
    <t>Comprendre la position d'une personne dans une situation organisée (ordinal)</t>
  </si>
  <si>
    <t>Reproduire dans un réseau pointé</t>
  </si>
  <si>
    <t>Ranger des objets selon un critère de longueur</t>
  </si>
  <si>
    <t>Topologie : repérer des objets les uns par rapport aux autres</t>
  </si>
  <si>
    <t>70 % et plus</t>
  </si>
  <si>
    <t>50 % à 69 %</t>
  </si>
  <si>
    <t>Les couleurs</t>
  </si>
  <si>
    <t>Le matériel scolaire</t>
  </si>
  <si>
    <t>Total "Maîtriser et utiliser un vocabulaire adapté"</t>
  </si>
  <si>
    <t>Découvrir la fonction de l'écrit</t>
  </si>
  <si>
    <t>Total "Découvrir la fonction de l'écrit"</t>
  </si>
  <si>
    <t>Syllabes d'attaque</t>
  </si>
  <si>
    <t>Mobiliser ses capacités grapho-motrices</t>
  </si>
  <si>
    <t>Total "Mobiliser ses capacités grapho-motrices"</t>
  </si>
  <si>
    <t>Reconnaître les lettres de l'alphabet</t>
  </si>
  <si>
    <t>Discrimination visuelle</t>
  </si>
  <si>
    <t>Discerner analogies et différences dans une série donnée</t>
  </si>
  <si>
    <t>Mémoire visuelle</t>
  </si>
  <si>
    <t>Comprendre la position d’une personne dans une situation organisée (ordinal)</t>
  </si>
  <si>
    <t>Identifier le principe d'organisation d'un algorithme et poursuivre son application</t>
  </si>
  <si>
    <t xml:space="preserve"> / 8</t>
  </si>
  <si>
    <t xml:space="preserve"> / 18</t>
  </si>
  <si>
    <t>Prod. des écrits et découvrir le fonctionnement</t>
  </si>
  <si>
    <t>Discerner analogies et différences</t>
  </si>
  <si>
    <t>Circonscription :</t>
  </si>
  <si>
    <t>Avesnes-Aulnoye</t>
  </si>
  <si>
    <t>Lire les chiffres jusqu'à 6</t>
  </si>
  <si>
    <t>Associer une forme à un objet et nommer la forme</t>
  </si>
  <si>
    <t>Maîtriser et utiliser un vocab. adapté</t>
  </si>
  <si>
    <t>Ecriture (prénom)</t>
  </si>
  <si>
    <t>Histoire lue par l'enseignant</t>
  </si>
  <si>
    <t>Discerner des analogies et des différences dans une série donnée</t>
  </si>
  <si>
    <t>Mobiliser ses capacités mnésiques
mnésiques</t>
  </si>
  <si>
    <t>Total "Mobiliser ses capacités mnésiques"</t>
  </si>
  <si>
    <t>Graphisme (chemins, boucles, lignes brisées)</t>
  </si>
  <si>
    <t>Ex. 12</t>
  </si>
  <si>
    <t>Ex.13</t>
  </si>
  <si>
    <t>S'exprimer dans un langage syntaxiquement correct et précis.
Pratiquer les divers usages du langage oral : raconter, décrire, évoquer, expliquer</t>
  </si>
  <si>
    <t>Total "S'exprimer dans un langage syntaxiquement correct et précis.
Pratiquer les divers usages du langage oral : raconter, décrire, évoquer, expliquer"</t>
  </si>
  <si>
    <t>Evaluations GS 2019 - Saisie des résultats</t>
  </si>
  <si>
    <t xml:space="preserve"> / 20</t>
  </si>
  <si>
    <t>Associer une forme à un objet  et nommer la forme</t>
  </si>
  <si>
    <t xml:space="preserve"> / 30</t>
  </si>
  <si>
    <t>Découvrir fonction de l'écrit</t>
  </si>
  <si>
    <t>Mobilis. Capacit. mnésiq.</t>
  </si>
  <si>
    <t xml:space="preserve"> / 50</t>
  </si>
  <si>
    <t>Classe :</t>
  </si>
  <si>
    <t>Ecole :</t>
  </si>
  <si>
    <t>Associer une forme à un objet et nommer cette forme</t>
  </si>
  <si>
    <t>Mobilis. capacit. mnésiq.</t>
  </si>
  <si>
    <t>Construire les premiers outils pour Structurer sa Pensée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</si>
</sst>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 &quot;[$€-40C];[Red]&quot;-&quot;#,##0.00&quot; &quot;[$€-40C]"/>
  </numFmts>
  <fonts count="30" x14ac:knownFonts="1">
    <font>
      <sz val="11"/>
      <color theme="1"/>
      <name val="Liberation Sans"/>
      <family val="2"/>
    </font>
    <font>
      <sz val="11"/>
      <color theme="1"/>
      <name val="Liberation Sans"/>
      <family val="2"/>
    </font>
    <font>
      <b/>
      <i/>
      <sz val="16"/>
      <color theme="1"/>
      <name val="Liberation Sans"/>
      <family val="2"/>
    </font>
    <font>
      <b/>
      <i/>
      <u/>
      <sz val="11"/>
      <color theme="1"/>
      <name val="Liberation Sans"/>
      <family val="2"/>
    </font>
    <font>
      <sz val="11"/>
      <color rgb="FFFFFFFF"/>
      <name val="Liberation Sans"/>
      <family val="2"/>
    </font>
    <font>
      <sz val="8"/>
      <color theme="1"/>
      <name val="Liberation Sans"/>
      <family val="2"/>
    </font>
    <font>
      <b/>
      <sz val="11"/>
      <color theme="1"/>
      <name val="Liberation Sans"/>
      <family val="2"/>
    </font>
    <font>
      <b/>
      <sz val="14"/>
      <color theme="1"/>
      <name val="Liberation Sans"/>
      <family val="2"/>
    </font>
    <font>
      <sz val="14"/>
      <color theme="1"/>
      <name val="Liberation Sans"/>
      <family val="2"/>
    </font>
    <font>
      <sz val="18"/>
      <color theme="1"/>
      <name val="Liberation Sans"/>
      <family val="2"/>
    </font>
    <font>
      <sz val="13"/>
      <color theme="1"/>
      <name val="Liberation Sans"/>
      <family val="2"/>
    </font>
    <font>
      <b/>
      <sz val="12"/>
      <color theme="1"/>
      <name val="Liberation Sans"/>
      <family val="2"/>
    </font>
    <font>
      <b/>
      <i/>
      <sz val="14"/>
      <color theme="1"/>
      <name val="Liberation Sans"/>
      <family val="2"/>
    </font>
    <font>
      <sz val="9"/>
      <color theme="1"/>
      <name val="Liberation Sans"/>
      <family val="2"/>
    </font>
    <font>
      <sz val="4"/>
      <color theme="1"/>
      <name val="Liberation Sans"/>
      <family val="2"/>
    </font>
    <font>
      <sz val="5"/>
      <color theme="1"/>
      <name val="Liberation Sans"/>
      <family val="2"/>
    </font>
    <font>
      <b/>
      <sz val="5"/>
      <color rgb="FFFF0000"/>
      <name val="Liberation Sans"/>
      <family val="2"/>
    </font>
    <font>
      <b/>
      <sz val="7"/>
      <color theme="1"/>
      <name val="Liberation Sans"/>
      <family val="2"/>
    </font>
    <font>
      <sz val="10"/>
      <color theme="1"/>
      <name val="Liberation Sans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Liberation Sans"/>
      <family val="2"/>
    </font>
    <font>
      <b/>
      <sz val="9"/>
      <color theme="1"/>
      <name val="Liberation Sans"/>
      <family val="2"/>
    </font>
    <font>
      <b/>
      <sz val="8"/>
      <color theme="1"/>
      <name val="Liberation Sans"/>
      <family val="2"/>
    </font>
    <font>
      <sz val="11"/>
      <color theme="0"/>
      <name val="Liberation Sans"/>
      <family val="2"/>
    </font>
    <font>
      <b/>
      <i/>
      <sz val="9"/>
      <color theme="0"/>
      <name val="Arial"/>
      <family val="2"/>
    </font>
    <font>
      <b/>
      <sz val="10"/>
      <color theme="1"/>
      <name val="Liberation Sans"/>
      <family val="2"/>
    </font>
    <font>
      <b/>
      <sz val="6"/>
      <color theme="1"/>
      <name val="Liberation Sans"/>
      <family val="2"/>
    </font>
    <font>
      <sz val="6"/>
      <color theme="1"/>
      <name val="Liberation Sans"/>
      <family val="2"/>
    </font>
    <font>
      <sz val="9"/>
      <color theme="0"/>
      <name val="Liberation Sans"/>
      <family val="2"/>
    </font>
  </fonts>
  <fills count="28">
    <fill>
      <patternFill patternType="none"/>
    </fill>
    <fill>
      <patternFill patternType="gray125"/>
    </fill>
    <fill>
      <patternFill patternType="solid">
        <fgColor rgb="FFE6E6E6"/>
        <bgColor rgb="FFE6E6E6"/>
      </patternFill>
    </fill>
    <fill>
      <patternFill patternType="solid">
        <fgColor rgb="FFFF3366"/>
        <bgColor rgb="FFFF3366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D320"/>
        <bgColor rgb="FFFFD320"/>
      </patternFill>
    </fill>
    <fill>
      <patternFill patternType="solid">
        <fgColor rgb="FFFF950E"/>
        <bgColor rgb="FFFF950E"/>
      </patternFill>
    </fill>
    <fill>
      <patternFill patternType="solid">
        <fgColor rgb="FF83CAFF"/>
        <bgColor rgb="FF83CAFF"/>
      </patternFill>
    </fill>
    <fill>
      <patternFill patternType="solid">
        <fgColor rgb="FF0084D1"/>
        <bgColor rgb="FF0084D1"/>
      </patternFill>
    </fill>
    <fill>
      <patternFill patternType="solid">
        <fgColor rgb="FF0000FF"/>
        <bgColor rgb="FF0000FF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rgb="FFCCFFCC"/>
      </patternFill>
    </fill>
    <fill>
      <patternFill patternType="solid">
        <fgColor rgb="FF99CCFF"/>
        <bgColor rgb="FF99CCFF"/>
      </patternFill>
    </fill>
    <fill>
      <patternFill patternType="solid">
        <fgColor rgb="FF0000FF"/>
        <bgColor indexed="64"/>
      </patternFill>
    </fill>
    <fill>
      <patternFill patternType="solid">
        <fgColor rgb="FFCFE7F5"/>
        <bgColor rgb="FFCFE7F5"/>
      </patternFill>
    </fill>
    <fill>
      <patternFill patternType="solid">
        <fgColor theme="0" tint="-0.14999847407452621"/>
        <bgColor rgb="FF0000FF"/>
      </patternFill>
    </fill>
    <fill>
      <patternFill patternType="solid">
        <fgColor rgb="FFFFFF99"/>
        <bgColor rgb="FFFFFF99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D320"/>
      </patternFill>
    </fill>
    <fill>
      <patternFill patternType="solid">
        <fgColor theme="4" tint="0.39997558519241921"/>
        <bgColor rgb="FF0000FF"/>
      </patternFill>
    </fill>
    <fill>
      <patternFill patternType="solid">
        <fgColor theme="4" tint="0.39997558519241921"/>
        <bgColor rgb="FF99CCFF"/>
      </patternFill>
    </fill>
    <fill>
      <patternFill patternType="solid">
        <fgColor rgb="FF99CCFF"/>
        <bgColor rgb="FFFFFF00"/>
      </patternFill>
    </fill>
    <fill>
      <patternFill patternType="solid">
        <fgColor rgb="FF99CC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99CCFF"/>
      </patternFill>
    </fill>
    <fill>
      <patternFill patternType="solid">
        <fgColor rgb="FF92D050"/>
        <bgColor rgb="FF83CAFF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rgb="FF000000"/>
      </bottom>
      <diagonal/>
    </border>
  </borders>
  <cellStyleXfs count="23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1" fillId="2" borderId="0"/>
    <xf numFmtId="0" fontId="1" fillId="3" borderId="0"/>
    <xf numFmtId="0" fontId="1" fillId="4" borderId="14"/>
    <xf numFmtId="0" fontId="1" fillId="5" borderId="14"/>
    <xf numFmtId="0" fontId="1" fillId="4" borderId="14"/>
    <xf numFmtId="0" fontId="1" fillId="5" borderId="14"/>
    <xf numFmtId="0" fontId="1" fillId="6" borderId="0"/>
    <xf numFmtId="0" fontId="1" fillId="7" borderId="14"/>
    <xf numFmtId="0" fontId="1" fillId="0" borderId="0"/>
    <xf numFmtId="0" fontId="1" fillId="2" borderId="0"/>
    <xf numFmtId="0" fontId="1" fillId="2" borderId="0"/>
    <xf numFmtId="0" fontId="1" fillId="2" borderId="0"/>
    <xf numFmtId="0" fontId="1" fillId="8" borderId="0"/>
    <xf numFmtId="0" fontId="1" fillId="6" borderId="0"/>
    <xf numFmtId="0" fontId="1" fillId="3" borderId="0"/>
    <xf numFmtId="0" fontId="1" fillId="9" borderId="0"/>
    <xf numFmtId="0" fontId="1" fillId="6" borderId="0"/>
    <xf numFmtId="9" fontId="1" fillId="0" borderId="0" applyFont="0" applyFill="0" applyBorder="0" applyAlignment="0" applyProtection="0"/>
  </cellStyleXfs>
  <cellXfs count="321">
    <xf numFmtId="0" fontId="0" fillId="0" borderId="0" xfId="0"/>
    <xf numFmtId="0" fontId="0" fillId="12" borderId="18" xfId="0" applyFill="1" applyBorder="1" applyProtection="1">
      <protection hidden="1"/>
    </xf>
    <xf numFmtId="0" fontId="0" fillId="12" borderId="19" xfId="0" applyFill="1" applyBorder="1" applyAlignment="1" applyProtection="1">
      <alignment horizontal="left"/>
      <protection hidden="1"/>
    </xf>
    <xf numFmtId="0" fontId="0" fillId="12" borderId="19" xfId="0" applyFill="1" applyBorder="1" applyProtection="1">
      <protection hidden="1"/>
    </xf>
    <xf numFmtId="0" fontId="0" fillId="12" borderId="20" xfId="0" applyFill="1" applyBorder="1" applyProtection="1">
      <protection hidden="1"/>
    </xf>
    <xf numFmtId="0" fontId="0" fillId="12" borderId="21" xfId="0" applyFill="1" applyBorder="1" applyProtection="1">
      <protection hidden="1"/>
    </xf>
    <xf numFmtId="0" fontId="0" fillId="12" borderId="0" xfId="0" applyFill="1" applyAlignment="1" applyProtection="1">
      <alignment horizontal="left"/>
      <protection hidden="1"/>
    </xf>
    <xf numFmtId="0" fontId="0" fillId="12" borderId="0" xfId="0" applyFill="1" applyProtection="1">
      <protection hidden="1"/>
    </xf>
    <xf numFmtId="0" fontId="0" fillId="12" borderId="22" xfId="0" applyFill="1" applyBorder="1" applyProtection="1">
      <protection hidden="1"/>
    </xf>
    <xf numFmtId="0" fontId="0" fillId="12" borderId="23" xfId="0" applyFill="1" applyBorder="1" applyProtection="1">
      <protection hidden="1"/>
    </xf>
    <xf numFmtId="0" fontId="0" fillId="12" borderId="24" xfId="0" applyFill="1" applyBorder="1" applyProtection="1">
      <protection hidden="1"/>
    </xf>
    <xf numFmtId="0" fontId="0" fillId="12" borderId="25" xfId="0" applyFill="1" applyBorder="1" applyProtection="1">
      <protection hidden="1"/>
    </xf>
    <xf numFmtId="0" fontId="0" fillId="0" borderId="0" xfId="0" applyAlignment="1">
      <alignment horizontal="center" vertical="center"/>
    </xf>
    <xf numFmtId="0" fontId="0" fillId="6" borderId="14" xfId="0" applyFill="1" applyBorder="1"/>
    <xf numFmtId="0" fontId="0" fillId="3" borderId="14" xfId="0" applyFill="1" applyBorder="1"/>
    <xf numFmtId="0" fontId="0" fillId="0" borderId="14" xfId="0" applyBorder="1"/>
    <xf numFmtId="0" fontId="0" fillId="13" borderId="14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/>
    </xf>
    <xf numFmtId="9" fontId="0" fillId="0" borderId="0" xfId="0" applyNumberFormat="1"/>
    <xf numFmtId="0" fontId="0" fillId="0" borderId="0" xfId="0" applyAlignment="1">
      <alignment horizontal="center" wrapText="1"/>
    </xf>
    <xf numFmtId="9" fontId="4" fillId="0" borderId="0" xfId="0" applyNumberFormat="1" applyFont="1"/>
    <xf numFmtId="0" fontId="0" fillId="0" borderId="0" xfId="0" applyFill="1"/>
    <xf numFmtId="0" fontId="0" fillId="0" borderId="0" xfId="0" applyNumberFormat="1"/>
    <xf numFmtId="0" fontId="0" fillId="0" borderId="0" xfId="0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9" fontId="6" fillId="0" borderId="0" xfId="0" applyNumberFormat="1" applyFont="1" applyFill="1" applyBorder="1" applyAlignment="1">
      <alignment horizontal="left" vertical="center"/>
    </xf>
    <xf numFmtId="9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right" vertical="center"/>
    </xf>
    <xf numFmtId="9" fontId="7" fillId="0" borderId="0" xfId="0" applyNumberFormat="1" applyFont="1" applyFill="1" applyBorder="1" applyAlignment="1">
      <alignment horizontal="left" vertical="center"/>
    </xf>
    <xf numFmtId="9" fontId="7" fillId="0" borderId="0" xfId="0" applyNumberFormat="1" applyFont="1" applyFill="1" applyBorder="1" applyAlignment="1">
      <alignment horizontal="center" vertical="center"/>
    </xf>
    <xf numFmtId="9" fontId="8" fillId="0" borderId="0" xfId="0" applyNumberFormat="1" applyFont="1"/>
    <xf numFmtId="0" fontId="0" fillId="0" borderId="0" xfId="0" applyBorder="1"/>
    <xf numFmtId="0" fontId="1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4" fillId="0" borderId="0" xfId="0" applyFont="1"/>
    <xf numFmtId="0" fontId="14" fillId="0" borderId="0" xfId="0" applyFont="1" applyFill="1" applyBorder="1"/>
    <xf numFmtId="0" fontId="14" fillId="0" borderId="0" xfId="0" applyFont="1" applyBorder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0" fillId="0" borderId="0" xfId="0" applyFill="1" applyAlignment="1"/>
    <xf numFmtId="0" fontId="0" fillId="0" borderId="0" xfId="0" applyFill="1" applyBorder="1" applyAlignment="1"/>
    <xf numFmtId="0" fontId="8" fillId="16" borderId="14" xfId="0" applyFont="1" applyFill="1" applyBorder="1"/>
    <xf numFmtId="0" fontId="13" fillId="0" borderId="0" xfId="0" applyFont="1" applyFill="1" applyAlignment="1">
      <alignment wrapText="1"/>
    </xf>
    <xf numFmtId="0" fontId="17" fillId="0" borderId="0" xfId="0" applyFont="1" applyFill="1" applyBorder="1" applyAlignment="1">
      <alignment horizontal="center" vertical="center" textRotation="90" wrapText="1"/>
    </xf>
    <xf numFmtId="0" fontId="0" fillId="0" borderId="0" xfId="0" applyFill="1" applyBorder="1"/>
    <xf numFmtId="0" fontId="15" fillId="0" borderId="0" xfId="0" applyFont="1" applyBorder="1"/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17" borderId="3" xfId="0" applyNumberFormat="1" applyFont="1" applyFill="1" applyBorder="1" applyAlignment="1">
      <alignment horizontal="right" vertical="center"/>
    </xf>
    <xf numFmtId="9" fontId="6" fillId="17" borderId="4" xfId="0" applyNumberFormat="1" applyFont="1" applyFill="1" applyBorder="1" applyAlignment="1">
      <alignment horizontal="left" vertical="center"/>
    </xf>
    <xf numFmtId="9" fontId="6" fillId="17" borderId="26" xfId="0" applyNumberFormat="1" applyFont="1" applyFill="1" applyBorder="1" applyAlignment="1">
      <alignment horizontal="center" vertical="center"/>
    </xf>
    <xf numFmtId="0" fontId="5" fillId="15" borderId="14" xfId="0" applyFont="1" applyFill="1" applyBorder="1" applyAlignment="1">
      <alignment horizontal="center" vertical="center" textRotation="90" wrapText="1"/>
    </xf>
    <xf numFmtId="0" fontId="10" fillId="0" borderId="0" xfId="0" applyFont="1" applyFill="1" applyBorder="1" applyAlignment="1">
      <alignment vertical="center" wrapText="1"/>
    </xf>
    <xf numFmtId="0" fontId="0" fillId="12" borderId="1" xfId="0" applyFill="1" applyBorder="1" applyAlignment="1" applyProtection="1">
      <alignment horizontal="left"/>
      <protection hidden="1"/>
    </xf>
    <xf numFmtId="0" fontId="0" fillId="12" borderId="1" xfId="0" applyFill="1" applyBorder="1" applyProtection="1">
      <protection hidden="1"/>
    </xf>
    <xf numFmtId="0" fontId="5" fillId="15" borderId="15" xfId="0" applyFont="1" applyFill="1" applyBorder="1" applyAlignment="1">
      <alignment horizontal="center" vertical="center" textRotation="90" wrapText="1"/>
    </xf>
    <xf numFmtId="9" fontId="0" fillId="0" borderId="2" xfId="0" applyNumberFormat="1" applyBorder="1" applyAlignment="1">
      <alignment horizontal="center" vertical="center"/>
    </xf>
    <xf numFmtId="0" fontId="0" fillId="13" borderId="15" xfId="0" applyFill="1" applyBorder="1" applyAlignment="1">
      <alignment horizontal="center"/>
    </xf>
    <xf numFmtId="0" fontId="0" fillId="0" borderId="14" xfId="0" applyFill="1" applyBorder="1"/>
    <xf numFmtId="0" fontId="0" fillId="19" borderId="14" xfId="0" applyFill="1" applyBorder="1"/>
    <xf numFmtId="0" fontId="0" fillId="13" borderId="15" xfId="0" applyFill="1" applyBorder="1" applyAlignment="1">
      <alignment horizontal="center" vertical="center"/>
    </xf>
    <xf numFmtId="9" fontId="0" fillId="0" borderId="39" xfId="0" applyNumberFormat="1" applyFill="1" applyBorder="1" applyAlignment="1">
      <alignment horizontal="center" vertical="center"/>
    </xf>
    <xf numFmtId="9" fontId="0" fillId="0" borderId="40" xfId="0" applyNumberFormat="1" applyFill="1" applyBorder="1" applyAlignment="1">
      <alignment horizontal="center" vertical="center"/>
    </xf>
    <xf numFmtId="9" fontId="0" fillId="0" borderId="41" xfId="0" applyNumberFormat="1" applyFill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9" fontId="0" fillId="0" borderId="39" xfId="0" applyNumberFormat="1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9" fontId="0" fillId="0" borderId="41" xfId="0" applyNumberFormat="1" applyBorder="1" applyAlignment="1">
      <alignment horizontal="center" vertical="center"/>
    </xf>
    <xf numFmtId="0" fontId="18" fillId="0" borderId="0" xfId="0" applyFont="1" applyAlignment="1">
      <alignment wrapText="1"/>
    </xf>
    <xf numFmtId="0" fontId="7" fillId="0" borderId="0" xfId="0" applyFont="1" applyFill="1" applyAlignment="1">
      <alignment vertical="center"/>
    </xf>
    <xf numFmtId="0" fontId="12" fillId="0" borderId="2" xfId="0" applyFont="1" applyFill="1" applyBorder="1" applyProtection="1">
      <protection locked="0"/>
    </xf>
    <xf numFmtId="0" fontId="12" fillId="0" borderId="2" xfId="0" applyFont="1" applyBorder="1" applyProtection="1">
      <protection locked="0"/>
    </xf>
    <xf numFmtId="0" fontId="0" fillId="11" borderId="6" xfId="0" applyFill="1" applyBorder="1" applyProtection="1">
      <protection locked="0"/>
    </xf>
    <xf numFmtId="0" fontId="0" fillId="11" borderId="7" xfId="0" applyFill="1" applyBorder="1" applyProtection="1">
      <protection locked="0"/>
    </xf>
    <xf numFmtId="0" fontId="0" fillId="11" borderId="8" xfId="0" applyFill="1" applyBorder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9" fontId="0" fillId="0" borderId="3" xfId="0" applyNumberFormat="1" applyFill="1" applyBorder="1" applyAlignment="1">
      <alignment horizontal="center" vertical="center"/>
    </xf>
    <xf numFmtId="0" fontId="5" fillId="15" borderId="30" xfId="0" applyFont="1" applyFill="1" applyBorder="1" applyAlignment="1">
      <alignment horizontal="center" vertical="center" textRotation="90" wrapText="1"/>
    </xf>
    <xf numFmtId="0" fontId="0" fillId="13" borderId="27" xfId="0" applyFill="1" applyBorder="1" applyAlignment="1">
      <alignment horizontal="center"/>
    </xf>
    <xf numFmtId="0" fontId="5" fillId="15" borderId="14" xfId="0" applyFont="1" applyFill="1" applyBorder="1" applyAlignment="1">
      <alignment horizontal="center" vertical="center" textRotation="90" wrapText="1"/>
    </xf>
    <xf numFmtId="0" fontId="0" fillId="13" borderId="27" xfId="0" applyFill="1" applyBorder="1" applyAlignment="1">
      <alignment horizontal="center" vertical="center"/>
    </xf>
    <xf numFmtId="9" fontId="0" fillId="0" borderId="27" xfId="0" applyNumberFormat="1" applyFill="1" applyBorder="1" applyAlignment="1">
      <alignment horizontal="center" vertical="center"/>
    </xf>
    <xf numFmtId="9" fontId="0" fillId="0" borderId="29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24" borderId="0" xfId="0" applyFill="1"/>
    <xf numFmtId="0" fontId="0" fillId="0" borderId="0" xfId="0" applyAlignment="1">
      <alignment horizontal="left"/>
    </xf>
    <xf numFmtId="0" fontId="24" fillId="10" borderId="0" xfId="0" applyFont="1" applyFill="1" applyAlignment="1">
      <alignment horizontal="right"/>
    </xf>
    <xf numFmtId="0" fontId="24" fillId="10" borderId="0" xfId="0" applyFont="1" applyFill="1"/>
    <xf numFmtId="0" fontId="25" fillId="10" borderId="0" xfId="0" applyFont="1" applyFill="1" applyAlignment="1">
      <alignment horizontal="right"/>
    </xf>
    <xf numFmtId="0" fontId="0" fillId="13" borderId="16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9" fontId="0" fillId="0" borderId="33" xfId="0" applyNumberFormat="1" applyBorder="1" applyAlignment="1">
      <alignment vertical="center"/>
    </xf>
    <xf numFmtId="0" fontId="5" fillId="15" borderId="44" xfId="0" applyFont="1" applyFill="1" applyBorder="1" applyAlignment="1">
      <alignment horizontal="center" vertical="center" textRotation="90" wrapText="1"/>
    </xf>
    <xf numFmtId="9" fontId="6" fillId="0" borderId="35" xfId="0" applyNumberFormat="1" applyFont="1" applyFill="1" applyBorder="1" applyAlignment="1">
      <alignment horizontal="center" vertical="center"/>
    </xf>
    <xf numFmtId="9" fontId="6" fillId="0" borderId="36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26" borderId="14" xfId="0" applyFill="1" applyBorder="1"/>
    <xf numFmtId="9" fontId="0" fillId="0" borderId="35" xfId="0" applyNumberFormat="1" applyFill="1" applyBorder="1" applyAlignment="1">
      <alignment horizontal="center" vertical="center"/>
    </xf>
    <xf numFmtId="9" fontId="0" fillId="0" borderId="36" xfId="0" applyNumberFormat="1" applyFill="1" applyBorder="1" applyAlignment="1">
      <alignment horizontal="center" vertical="center"/>
    </xf>
    <xf numFmtId="9" fontId="0" fillId="0" borderId="37" xfId="0" applyNumberFormat="1" applyFill="1" applyBorder="1" applyAlignment="1">
      <alignment horizontal="center" vertical="center"/>
    </xf>
    <xf numFmtId="0" fontId="0" fillId="13" borderId="27" xfId="0" applyFill="1" applyBorder="1" applyAlignment="1">
      <alignment vertical="center"/>
    </xf>
    <xf numFmtId="9" fontId="0" fillId="0" borderId="35" xfId="0" applyNumberFormat="1" applyBorder="1" applyAlignment="1">
      <alignment horizontal="center" vertical="center"/>
    </xf>
    <xf numFmtId="9" fontId="0" fillId="0" borderId="36" xfId="0" applyNumberFormat="1" applyBorder="1" applyAlignment="1">
      <alignment horizontal="center" vertical="center"/>
    </xf>
    <xf numFmtId="9" fontId="0" fillId="0" borderId="37" xfId="0" applyNumberFormat="1" applyBorder="1" applyAlignment="1">
      <alignment horizontal="center" vertical="center"/>
    </xf>
    <xf numFmtId="9" fontId="0" fillId="0" borderId="14" xfId="0" applyNumberFormat="1" applyFill="1" applyBorder="1" applyAlignment="1">
      <alignment vertical="center"/>
    </xf>
    <xf numFmtId="9" fontId="0" fillId="0" borderId="29" xfId="0" applyNumberFormat="1" applyBorder="1" applyAlignment="1">
      <alignment horizontal="center" vertical="center"/>
    </xf>
    <xf numFmtId="0" fontId="0" fillId="13" borderId="17" xfId="0" applyFill="1" applyBorder="1" applyAlignment="1">
      <alignment horizontal="center" vertical="center"/>
    </xf>
    <xf numFmtId="0" fontId="18" fillId="0" borderId="0" xfId="0" applyFont="1"/>
    <xf numFmtId="0" fontId="16" fillId="0" borderId="14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6" fillId="0" borderId="6" xfId="0" applyFon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0" fillId="13" borderId="27" xfId="0" applyFill="1" applyBorder="1" applyAlignment="1">
      <alignment horizontal="center"/>
    </xf>
    <xf numFmtId="0" fontId="5" fillId="15" borderId="30" xfId="0" applyFont="1" applyFill="1" applyBorder="1" applyAlignment="1">
      <alignment horizontal="center" vertical="center" textRotation="90" wrapText="1"/>
    </xf>
    <xf numFmtId="9" fontId="0" fillId="0" borderId="3" xfId="0" applyNumberFormat="1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5" fillId="15" borderId="3" xfId="0" applyFont="1" applyFill="1" applyBorder="1" applyAlignment="1">
      <alignment horizontal="center" vertical="center" textRotation="90" wrapText="1"/>
    </xf>
    <xf numFmtId="0" fontId="5" fillId="15" borderId="29" xfId="0" applyFont="1" applyFill="1" applyBorder="1" applyAlignment="1">
      <alignment horizontal="center" vertical="center" textRotation="90" wrapText="1"/>
    </xf>
    <xf numFmtId="0" fontId="16" fillId="0" borderId="27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9" fillId="14" borderId="0" xfId="0" applyFont="1" applyFill="1" applyAlignment="1">
      <alignment horizontal="center" vertical="center"/>
    </xf>
    <xf numFmtId="0" fontId="6" fillId="0" borderId="0" xfId="0" applyFont="1"/>
    <xf numFmtId="0" fontId="12" fillId="0" borderId="2" xfId="0" applyFont="1" applyFill="1" applyBorder="1" applyProtection="1"/>
    <xf numFmtId="0" fontId="0" fillId="13" borderId="29" xfId="0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9" fontId="0" fillId="0" borderId="28" xfId="0" applyNumberFormat="1" applyFill="1" applyBorder="1" applyAlignment="1">
      <alignment vertical="center"/>
    </xf>
    <xf numFmtId="9" fontId="0" fillId="0" borderId="50" xfId="0" applyNumberForma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16" borderId="9" xfId="0" applyFont="1" applyFill="1" applyBorder="1" applyAlignment="1">
      <alignment vertical="center"/>
    </xf>
    <xf numFmtId="0" fontId="11" fillId="16" borderId="10" xfId="0" applyFont="1" applyFill="1" applyBorder="1" applyAlignment="1">
      <alignment vertical="center"/>
    </xf>
    <xf numFmtId="9" fontId="15" fillId="0" borderId="0" xfId="22" applyFont="1" applyAlignment="1">
      <alignment horizontal="center" vertical="center"/>
    </xf>
    <xf numFmtId="9" fontId="15" fillId="0" borderId="5" xfId="22" applyFont="1" applyBorder="1" applyAlignment="1">
      <alignment horizontal="center" vertical="center"/>
    </xf>
    <xf numFmtId="9" fontId="6" fillId="17" borderId="2" xfId="22" applyFont="1" applyFill="1" applyBorder="1" applyAlignment="1">
      <alignment horizontal="center" vertical="center"/>
    </xf>
    <xf numFmtId="0" fontId="29" fillId="0" borderId="0" xfId="0" quotePrefix="1" applyFont="1" applyAlignment="1">
      <alignment wrapText="1"/>
    </xf>
    <xf numFmtId="0" fontId="8" fillId="16" borderId="27" xfId="0" applyFont="1" applyFill="1" applyBorder="1"/>
    <xf numFmtId="0" fontId="19" fillId="18" borderId="14" xfId="0" applyFont="1" applyFill="1" applyBorder="1" applyAlignment="1" applyProtection="1">
      <alignment horizontal="center" vertical="center" wrapText="1"/>
      <protection hidden="1"/>
    </xf>
    <xf numFmtId="0" fontId="20" fillId="12" borderId="19" xfId="0" applyFont="1" applyFill="1" applyBorder="1" applyAlignment="1" applyProtection="1">
      <alignment horizontal="center"/>
      <protection hidden="1"/>
    </xf>
    <xf numFmtId="0" fontId="20" fillId="12" borderId="0" xfId="0" applyFont="1" applyFill="1" applyBorder="1" applyAlignment="1" applyProtection="1">
      <alignment horizontal="center"/>
      <protection hidden="1"/>
    </xf>
    <xf numFmtId="0" fontId="20" fillId="12" borderId="1" xfId="0" applyFont="1" applyFill="1" applyBorder="1" applyAlignment="1" applyProtection="1">
      <alignment horizontal="center"/>
      <protection hidden="1"/>
    </xf>
    <xf numFmtId="9" fontId="0" fillId="0" borderId="2" xfId="0" applyNumberFormat="1" applyFill="1" applyBorder="1" applyAlignment="1">
      <alignment horizontal="center" vertical="center"/>
    </xf>
    <xf numFmtId="9" fontId="0" fillId="0" borderId="3" xfId="0" applyNumberFormat="1" applyFill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33" xfId="0" applyNumberFormat="1" applyBorder="1" applyAlignment="1">
      <alignment horizontal="center" vertical="center"/>
    </xf>
    <xf numFmtId="0" fontId="0" fillId="13" borderId="27" xfId="0" applyFill="1" applyBorder="1" applyAlignment="1">
      <alignment horizontal="center"/>
    </xf>
    <xf numFmtId="0" fontId="0" fillId="13" borderId="29" xfId="0" applyFill="1" applyBorder="1" applyAlignment="1">
      <alignment horizontal="center"/>
    </xf>
    <xf numFmtId="0" fontId="5" fillId="15" borderId="30" xfId="0" applyFont="1" applyFill="1" applyBorder="1" applyAlignment="1">
      <alignment horizontal="center" vertical="center" textRotation="90" wrapText="1"/>
    </xf>
    <xf numFmtId="0" fontId="5" fillId="15" borderId="31" xfId="0" applyFont="1" applyFill="1" applyBorder="1" applyAlignment="1">
      <alignment horizontal="center" vertical="center" textRotation="90" wrapText="1"/>
    </xf>
    <xf numFmtId="0" fontId="0" fillId="13" borderId="38" xfId="0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5" fillId="15" borderId="32" xfId="0" applyFont="1" applyFill="1" applyBorder="1" applyAlignment="1">
      <alignment horizontal="center" vertical="center" textRotation="90" wrapText="1"/>
    </xf>
    <xf numFmtId="9" fontId="0" fillId="0" borderId="4" xfId="0" applyNumberFormat="1" applyBorder="1" applyAlignment="1">
      <alignment horizontal="center" vertical="center"/>
    </xf>
    <xf numFmtId="9" fontId="0" fillId="0" borderId="33" xfId="0" applyNumberFormat="1" applyFill="1" applyBorder="1" applyAlignment="1">
      <alignment horizontal="center" vertical="center"/>
    </xf>
    <xf numFmtId="9" fontId="0" fillId="0" borderId="4" xfId="0" applyNumberFormat="1" applyFill="1" applyBorder="1" applyAlignment="1">
      <alignment horizontal="center" vertical="center"/>
    </xf>
    <xf numFmtId="0" fontId="5" fillId="15" borderId="18" xfId="0" applyFont="1" applyFill="1" applyBorder="1" applyAlignment="1">
      <alignment horizontal="center" vertical="center" textRotation="90" wrapText="1"/>
    </xf>
    <xf numFmtId="0" fontId="5" fillId="15" borderId="19" xfId="0" applyFont="1" applyFill="1" applyBorder="1" applyAlignment="1">
      <alignment horizontal="center" vertical="center" textRotation="90" wrapText="1"/>
    </xf>
    <xf numFmtId="0" fontId="5" fillId="15" borderId="20" xfId="0" applyFont="1" applyFill="1" applyBorder="1" applyAlignment="1">
      <alignment horizontal="center" vertical="center" textRotation="90" wrapText="1"/>
    </xf>
    <xf numFmtId="0" fontId="7" fillId="20" borderId="27" xfId="0" applyFont="1" applyFill="1" applyBorder="1" applyAlignment="1">
      <alignment horizontal="center" vertical="center"/>
    </xf>
    <xf numFmtId="0" fontId="7" fillId="20" borderId="28" xfId="0" applyFont="1" applyFill="1" applyBorder="1" applyAlignment="1">
      <alignment horizontal="center" vertical="center"/>
    </xf>
    <xf numFmtId="0" fontId="6" fillId="21" borderId="16" xfId="0" applyFont="1" applyFill="1" applyBorder="1" applyAlignment="1">
      <alignment horizontal="center" vertical="center" textRotation="90" wrapText="1"/>
    </xf>
    <xf numFmtId="0" fontId="7" fillId="20" borderId="3" xfId="0" applyFont="1" applyFill="1" applyBorder="1" applyAlignment="1">
      <alignment horizontal="center" vertical="center" wrapText="1"/>
    </xf>
    <xf numFmtId="0" fontId="7" fillId="20" borderId="33" xfId="0" applyFont="1" applyFill="1" applyBorder="1" applyAlignment="1">
      <alignment horizontal="center" vertical="center" wrapText="1"/>
    </xf>
    <xf numFmtId="0" fontId="7" fillId="20" borderId="4" xfId="0" applyFont="1" applyFill="1" applyBorder="1" applyAlignment="1">
      <alignment horizontal="center" vertical="center" wrapText="1"/>
    </xf>
    <xf numFmtId="0" fontId="19" fillId="18" borderId="21" xfId="0" applyFont="1" applyFill="1" applyBorder="1" applyAlignment="1" applyProtection="1">
      <alignment horizontal="center" vertical="center" wrapText="1"/>
      <protection hidden="1"/>
    </xf>
    <xf numFmtId="0" fontId="19" fillId="18" borderId="0" xfId="0" applyFont="1" applyFill="1" applyBorder="1" applyAlignment="1" applyProtection="1">
      <alignment horizontal="center" vertical="center" wrapText="1"/>
      <protection hidden="1"/>
    </xf>
    <xf numFmtId="0" fontId="0" fillId="13" borderId="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5" fillId="15" borderId="3" xfId="0" applyFont="1" applyFill="1" applyBorder="1" applyAlignment="1">
      <alignment horizontal="center" vertical="center" textRotation="90" wrapText="1"/>
    </xf>
    <xf numFmtId="0" fontId="5" fillId="15" borderId="33" xfId="0" applyFont="1" applyFill="1" applyBorder="1" applyAlignment="1">
      <alignment horizontal="center" vertical="center" textRotation="90" wrapText="1"/>
    </xf>
    <xf numFmtId="0" fontId="5" fillId="15" borderId="4" xfId="0" applyFont="1" applyFill="1" applyBorder="1" applyAlignment="1">
      <alignment horizontal="center" vertical="center" textRotation="90" wrapText="1"/>
    </xf>
    <xf numFmtId="0" fontId="5" fillId="15" borderId="45" xfId="0" applyFont="1" applyFill="1" applyBorder="1" applyAlignment="1">
      <alignment horizontal="center" vertical="center" textRotation="90" wrapText="1"/>
    </xf>
    <xf numFmtId="0" fontId="21" fillId="11" borderId="9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21" fillId="11" borderId="11" xfId="0" applyFont="1" applyFill="1" applyBorder="1" applyAlignment="1">
      <alignment horizontal="center" vertical="center" wrapText="1"/>
    </xf>
    <xf numFmtId="0" fontId="21" fillId="11" borderId="34" xfId="0" applyFont="1" applyFill="1" applyBorder="1" applyAlignment="1">
      <alignment horizontal="center" vertical="center" wrapText="1"/>
    </xf>
    <xf numFmtId="0" fontId="21" fillId="11" borderId="0" xfId="0" applyFont="1" applyFill="1" applyBorder="1" applyAlignment="1">
      <alignment horizontal="center" vertical="center" wrapText="1"/>
    </xf>
    <xf numFmtId="0" fontId="21" fillId="11" borderId="13" xfId="0" applyFont="1" applyFill="1" applyBorder="1" applyAlignment="1">
      <alignment horizontal="center" vertical="center" wrapText="1"/>
    </xf>
    <xf numFmtId="0" fontId="21" fillId="11" borderId="10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6" fillId="25" borderId="11" xfId="0" applyFont="1" applyFill="1" applyBorder="1" applyAlignment="1">
      <alignment horizontal="center" vertical="center" textRotation="90" wrapText="1"/>
    </xf>
    <xf numFmtId="0" fontId="6" fillId="25" borderId="13" xfId="0" applyFont="1" applyFill="1" applyBorder="1" applyAlignment="1">
      <alignment horizontal="center" vertical="center" textRotation="90" wrapText="1"/>
    </xf>
    <xf numFmtId="0" fontId="6" fillId="21" borderId="15" xfId="0" applyFont="1" applyFill="1" applyBorder="1" applyAlignment="1">
      <alignment horizontal="center" vertical="center" textRotation="90" wrapText="1"/>
    </xf>
    <xf numFmtId="0" fontId="6" fillId="21" borderId="21" xfId="0" applyFont="1" applyFill="1" applyBorder="1" applyAlignment="1">
      <alignment horizontal="center" vertical="center" textRotation="90" wrapText="1"/>
    </xf>
    <xf numFmtId="9" fontId="0" fillId="0" borderId="47" xfId="0" applyNumberFormat="1" applyFill="1" applyBorder="1" applyAlignment="1">
      <alignment horizontal="center" vertical="center"/>
    </xf>
    <xf numFmtId="9" fontId="0" fillId="0" borderId="48" xfId="0" applyNumberFormat="1" applyFill="1" applyBorder="1" applyAlignment="1">
      <alignment horizontal="center" vertical="center"/>
    </xf>
    <xf numFmtId="9" fontId="0" fillId="0" borderId="49" xfId="0" applyNumberFormat="1" applyFill="1" applyBorder="1" applyAlignment="1">
      <alignment horizontal="center" vertical="center"/>
    </xf>
    <xf numFmtId="9" fontId="0" fillId="0" borderId="46" xfId="0" applyNumberFormat="1" applyFill="1" applyBorder="1" applyAlignment="1">
      <alignment horizontal="center" vertical="center"/>
    </xf>
    <xf numFmtId="9" fontId="0" fillId="0" borderId="28" xfId="0" applyNumberFormat="1" applyFill="1" applyBorder="1" applyAlignment="1">
      <alignment horizontal="center" vertical="center"/>
    </xf>
    <xf numFmtId="0" fontId="26" fillId="13" borderId="15" xfId="0" applyFont="1" applyFill="1" applyBorder="1" applyAlignment="1">
      <alignment horizontal="center" vertical="center" textRotation="90" wrapText="1"/>
    </xf>
    <xf numFmtId="0" fontId="26" fillId="13" borderId="16" xfId="0" applyFont="1" applyFill="1" applyBorder="1" applyAlignment="1">
      <alignment horizontal="center" vertical="center" textRotation="90" wrapText="1"/>
    </xf>
    <xf numFmtId="9" fontId="0" fillId="0" borderId="27" xfId="0" applyNumberFormat="1" applyFill="1" applyBorder="1" applyAlignment="1">
      <alignment horizontal="center" vertical="center"/>
    </xf>
    <xf numFmtId="9" fontId="0" fillId="0" borderId="29" xfId="0" applyNumberFormat="1" applyFill="1" applyBorder="1" applyAlignment="1">
      <alignment horizontal="center" vertical="center"/>
    </xf>
    <xf numFmtId="0" fontId="0" fillId="13" borderId="27" xfId="0" applyFill="1" applyBorder="1" applyAlignment="1">
      <alignment horizontal="center" vertical="center"/>
    </xf>
    <xf numFmtId="0" fontId="0" fillId="13" borderId="29" xfId="0" applyFill="1" applyBorder="1" applyAlignment="1">
      <alignment horizontal="center" vertical="center"/>
    </xf>
    <xf numFmtId="9" fontId="0" fillId="0" borderId="14" xfId="0" applyNumberFormat="1" applyFill="1" applyBorder="1" applyAlignment="1">
      <alignment horizontal="center" vertical="center"/>
    </xf>
    <xf numFmtId="0" fontId="0" fillId="13" borderId="28" xfId="0" applyFill="1" applyBorder="1" applyAlignment="1">
      <alignment horizontal="center" vertical="center"/>
    </xf>
    <xf numFmtId="0" fontId="5" fillId="15" borderId="27" xfId="0" applyFont="1" applyFill="1" applyBorder="1" applyAlignment="1">
      <alignment horizontal="center" vertical="center" textRotation="90" wrapText="1"/>
    </xf>
    <xf numFmtId="0" fontId="5" fillId="15" borderId="29" xfId="0" applyFont="1" applyFill="1" applyBorder="1" applyAlignment="1">
      <alignment horizontal="center" vertical="center" textRotation="90" wrapText="1"/>
    </xf>
    <xf numFmtId="0" fontId="5" fillId="15" borderId="14" xfId="0" applyFont="1" applyFill="1" applyBorder="1" applyAlignment="1">
      <alignment horizontal="center" vertical="center" textRotation="90" wrapText="1"/>
    </xf>
    <xf numFmtId="0" fontId="5" fillId="15" borderId="17" xfId="0" applyFont="1" applyFill="1" applyBorder="1" applyAlignment="1">
      <alignment horizontal="center" vertical="center" textRotation="90" wrapText="1"/>
    </xf>
    <xf numFmtId="0" fontId="0" fillId="13" borderId="3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5" fillId="15" borderId="28" xfId="0" applyFont="1" applyFill="1" applyBorder="1" applyAlignment="1">
      <alignment horizontal="center" vertical="center" textRotation="90" wrapText="1"/>
    </xf>
    <xf numFmtId="0" fontId="11" fillId="20" borderId="27" xfId="0" applyFont="1" applyFill="1" applyBorder="1" applyAlignment="1">
      <alignment horizontal="center" vertical="center" wrapText="1"/>
    </xf>
    <xf numFmtId="0" fontId="11" fillId="20" borderId="28" xfId="0" applyFont="1" applyFill="1" applyBorder="1" applyAlignment="1">
      <alignment horizontal="center" vertical="center" wrapText="1"/>
    </xf>
    <xf numFmtId="0" fontId="11" fillId="20" borderId="29" xfId="0" applyFont="1" applyFill="1" applyBorder="1" applyAlignment="1">
      <alignment horizontal="center" vertical="center" wrapText="1"/>
    </xf>
    <xf numFmtId="0" fontId="0" fillId="13" borderId="38" xfId="0" applyFill="1" applyBorder="1" applyAlignment="1">
      <alignment horizontal="center" vertical="center"/>
    </xf>
    <xf numFmtId="0" fontId="6" fillId="20" borderId="6" xfId="0" applyFont="1" applyFill="1" applyBorder="1" applyAlignment="1">
      <alignment horizontal="center" vertical="center" textRotation="90" wrapText="1"/>
    </xf>
    <xf numFmtId="0" fontId="6" fillId="20" borderId="7" xfId="0" applyFont="1" applyFill="1" applyBorder="1" applyAlignment="1">
      <alignment horizontal="center" vertical="center" textRotation="90" wrapText="1"/>
    </xf>
    <xf numFmtId="0" fontId="26" fillId="20" borderId="27" xfId="0" applyFont="1" applyFill="1" applyBorder="1" applyAlignment="1">
      <alignment horizontal="center" vertical="center" wrapText="1"/>
    </xf>
    <xf numFmtId="0" fontId="26" fillId="20" borderId="28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textRotation="90" wrapText="1"/>
    </xf>
    <xf numFmtId="0" fontId="6" fillId="13" borderId="0" xfId="0" applyFont="1" applyFill="1" applyBorder="1" applyAlignment="1">
      <alignment horizontal="center" vertical="center" textRotation="90" wrapText="1"/>
    </xf>
    <xf numFmtId="0" fontId="6" fillId="13" borderId="15" xfId="0" applyFont="1" applyFill="1" applyBorder="1" applyAlignment="1">
      <alignment horizontal="center" vertical="center" textRotation="90" wrapText="1"/>
    </xf>
    <xf numFmtId="0" fontId="6" fillId="13" borderId="16" xfId="0" applyFont="1" applyFill="1" applyBorder="1" applyAlignment="1">
      <alignment horizontal="center" vertical="center" textRotation="90" wrapText="1"/>
    </xf>
    <xf numFmtId="0" fontId="26" fillId="13" borderId="21" xfId="0" applyFont="1" applyFill="1" applyBorder="1" applyAlignment="1">
      <alignment horizontal="center" vertical="center" textRotation="90" wrapText="1"/>
    </xf>
    <xf numFmtId="0" fontId="6" fillId="13" borderId="18" xfId="0" applyFont="1" applyFill="1" applyBorder="1" applyAlignment="1">
      <alignment horizontal="center" vertical="center" textRotation="90" wrapText="1"/>
    </xf>
    <xf numFmtId="0" fontId="6" fillId="13" borderId="21" xfId="0" applyFont="1" applyFill="1" applyBorder="1" applyAlignment="1">
      <alignment horizontal="center" vertical="center" textRotation="90" wrapText="1"/>
    </xf>
    <xf numFmtId="0" fontId="7" fillId="20" borderId="27" xfId="0" applyFont="1" applyFill="1" applyBorder="1" applyAlignment="1">
      <alignment horizontal="center" vertical="center" wrapText="1"/>
    </xf>
    <xf numFmtId="0" fontId="7" fillId="20" borderId="28" xfId="0" applyFont="1" applyFill="1" applyBorder="1" applyAlignment="1">
      <alignment horizontal="center" vertical="center" wrapText="1"/>
    </xf>
    <xf numFmtId="0" fontId="7" fillId="20" borderId="29" xfId="0" applyFont="1" applyFill="1" applyBorder="1" applyAlignment="1">
      <alignment horizontal="center" vertical="center" wrapText="1"/>
    </xf>
    <xf numFmtId="0" fontId="23" fillId="20" borderId="3" xfId="0" applyFont="1" applyFill="1" applyBorder="1" applyAlignment="1">
      <alignment horizontal="center" vertical="center" wrapText="1"/>
    </xf>
    <xf numFmtId="0" fontId="23" fillId="20" borderId="4" xfId="0" applyFont="1" applyFill="1" applyBorder="1" applyAlignment="1">
      <alignment horizontal="center" vertical="center" wrapText="1"/>
    </xf>
    <xf numFmtId="0" fontId="6" fillId="20" borderId="38" xfId="0" applyFont="1" applyFill="1" applyBorder="1" applyAlignment="1">
      <alignment horizontal="center" vertical="center" wrapText="1"/>
    </xf>
    <xf numFmtId="0" fontId="6" fillId="20" borderId="29" xfId="0" applyFont="1" applyFill="1" applyBorder="1" applyAlignment="1">
      <alignment horizontal="center" vertical="center" wrapText="1"/>
    </xf>
    <xf numFmtId="0" fontId="6" fillId="20" borderId="27" xfId="0" applyFont="1" applyFill="1" applyBorder="1" applyAlignment="1">
      <alignment horizontal="center" vertical="center" wrapText="1"/>
    </xf>
    <xf numFmtId="0" fontId="6" fillId="20" borderId="28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center" wrapText="1"/>
    </xf>
    <xf numFmtId="0" fontId="18" fillId="0" borderId="20" xfId="0" applyFont="1" applyFill="1" applyBorder="1" applyAlignment="1">
      <alignment horizontal="left" vertical="center" wrapText="1"/>
    </xf>
    <xf numFmtId="0" fontId="18" fillId="0" borderId="43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left" vertical="center" wrapText="1"/>
    </xf>
    <xf numFmtId="9" fontId="6" fillId="17" borderId="14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horizontal="center" vertical="center"/>
    </xf>
    <xf numFmtId="0" fontId="22" fillId="22" borderId="6" xfId="0" applyFont="1" applyFill="1" applyBorder="1" applyAlignment="1">
      <alignment horizontal="center" vertical="center" textRotation="90" wrapText="1"/>
    </xf>
    <xf numFmtId="0" fontId="22" fillId="22" borderId="7" xfId="0" applyFont="1" applyFill="1" applyBorder="1" applyAlignment="1">
      <alignment horizontal="center" vertical="center" textRotation="90" wrapText="1"/>
    </xf>
    <xf numFmtId="0" fontId="22" fillId="22" borderId="8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>
      <alignment horizontal="center" vertical="center"/>
    </xf>
    <xf numFmtId="9" fontId="6" fillId="17" borderId="6" xfId="0" applyNumberFormat="1" applyFont="1" applyFill="1" applyBorder="1" applyAlignment="1">
      <alignment horizontal="center" vertical="center"/>
    </xf>
    <xf numFmtId="0" fontId="6" fillId="17" borderId="8" xfId="0" applyNumberFormat="1" applyFont="1" applyFill="1" applyBorder="1" applyAlignment="1">
      <alignment horizontal="center" vertical="center"/>
    </xf>
    <xf numFmtId="9" fontId="6" fillId="17" borderId="6" xfId="22" applyFont="1" applyFill="1" applyBorder="1" applyAlignment="1">
      <alignment horizontal="center" vertical="center"/>
    </xf>
    <xf numFmtId="9" fontId="6" fillId="17" borderId="8" xfId="22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horizontal="left" vertical="center"/>
    </xf>
    <xf numFmtId="0" fontId="18" fillId="0" borderId="43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left" vertical="center"/>
    </xf>
    <xf numFmtId="0" fontId="18" fillId="0" borderId="25" xfId="0" applyFont="1" applyFill="1" applyBorder="1" applyAlignment="1">
      <alignment horizontal="left" vertical="center"/>
    </xf>
    <xf numFmtId="0" fontId="0" fillId="0" borderId="42" xfId="0" applyFill="1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0" fontId="0" fillId="0" borderId="20" xfId="0" applyFill="1" applyBorder="1" applyAlignment="1">
      <alignment horizontal="left" vertical="center"/>
    </xf>
    <xf numFmtId="0" fontId="0" fillId="0" borderId="43" xfId="0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5" xfId="0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0" fillId="0" borderId="13" xfId="0" applyBorder="1" applyAlignment="1"/>
    <xf numFmtId="0" fontId="0" fillId="0" borderId="0" xfId="0" applyAlignment="1"/>
    <xf numFmtId="9" fontId="7" fillId="17" borderId="6" xfId="22" applyFont="1" applyFill="1" applyBorder="1" applyAlignment="1">
      <alignment horizontal="center" vertical="center"/>
    </xf>
    <xf numFmtId="9" fontId="7" fillId="17" borderId="8" xfId="22" applyFont="1" applyFill="1" applyBorder="1" applyAlignment="1">
      <alignment horizontal="center" vertical="center"/>
    </xf>
    <xf numFmtId="0" fontId="23" fillId="22" borderId="6" xfId="0" applyFont="1" applyFill="1" applyBorder="1" applyAlignment="1">
      <alignment horizontal="center" vertical="center" textRotation="90" wrapText="1"/>
    </xf>
    <xf numFmtId="0" fontId="23" fillId="22" borderId="7" xfId="0" applyFont="1" applyFill="1" applyBorder="1" applyAlignment="1">
      <alignment horizontal="center" vertical="center" textRotation="90" wrapText="1"/>
    </xf>
    <xf numFmtId="0" fontId="23" fillId="22" borderId="8" xfId="0" applyFont="1" applyFill="1" applyBorder="1" applyAlignment="1">
      <alignment horizontal="center" vertical="center" textRotation="90" wrapText="1"/>
    </xf>
    <xf numFmtId="9" fontId="6" fillId="17" borderId="15" xfId="0" applyNumberFormat="1" applyFont="1" applyFill="1" applyBorder="1" applyAlignment="1">
      <alignment horizontal="center" vertical="center"/>
    </xf>
    <xf numFmtId="9" fontId="6" fillId="17" borderId="17" xfId="0" applyNumberFormat="1" applyFont="1" applyFill="1" applyBorder="1" applyAlignment="1">
      <alignment horizontal="center" vertical="center"/>
    </xf>
    <xf numFmtId="0" fontId="17" fillId="22" borderId="6" xfId="0" applyFont="1" applyFill="1" applyBorder="1" applyAlignment="1">
      <alignment horizontal="center" vertical="center" textRotation="90" wrapText="1"/>
    </xf>
    <xf numFmtId="0" fontId="17" fillId="22" borderId="7" xfId="0" applyFont="1" applyFill="1" applyBorder="1" applyAlignment="1">
      <alignment horizontal="center" vertical="center" textRotation="90" wrapText="1"/>
    </xf>
    <xf numFmtId="0" fontId="17" fillId="22" borderId="8" xfId="0" applyFont="1" applyFill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27" fillId="22" borderId="6" xfId="0" applyFont="1" applyFill="1" applyBorder="1" applyAlignment="1">
      <alignment horizontal="center" vertical="center" textRotation="90" wrapText="1"/>
    </xf>
    <xf numFmtId="0" fontId="28" fillId="23" borderId="7" xfId="0" applyFont="1" applyFill="1" applyBorder="1" applyAlignment="1">
      <alignment horizontal="center" vertical="center" textRotation="90" wrapText="1"/>
    </xf>
    <xf numFmtId="0" fontId="28" fillId="23" borderId="8" xfId="0" applyFont="1" applyFill="1" applyBorder="1" applyAlignment="1">
      <alignment horizontal="center" vertical="center" textRotation="90" wrapText="1"/>
    </xf>
    <xf numFmtId="0" fontId="0" fillId="0" borderId="42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4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 wrapText="1"/>
    </xf>
    <xf numFmtId="0" fontId="0" fillId="27" borderId="3" xfId="0" applyFill="1" applyBorder="1" applyAlignment="1" applyProtection="1">
      <alignment horizontal="center"/>
      <protection locked="0"/>
    </xf>
    <xf numFmtId="0" fontId="0" fillId="27" borderId="33" xfId="0" applyFill="1" applyBorder="1" applyAlignment="1" applyProtection="1">
      <alignment horizontal="center"/>
      <protection locked="0"/>
    </xf>
    <xf numFmtId="0" fontId="0" fillId="27" borderId="4" xfId="0" applyFill="1" applyBorder="1" applyAlignment="1" applyProtection="1">
      <alignment horizontal="center"/>
      <protection locked="0"/>
    </xf>
    <xf numFmtId="0" fontId="6" fillId="17" borderId="9" xfId="0" applyNumberFormat="1" applyFont="1" applyFill="1" applyBorder="1" applyAlignment="1">
      <alignment horizontal="right" vertical="center"/>
    </xf>
    <xf numFmtId="0" fontId="6" fillId="17" borderId="10" xfId="0" applyNumberFormat="1" applyFont="1" applyFill="1" applyBorder="1" applyAlignment="1">
      <alignment horizontal="right" vertical="center"/>
    </xf>
    <xf numFmtId="9" fontId="6" fillId="17" borderId="11" xfId="0" applyNumberFormat="1" applyFont="1" applyFill="1" applyBorder="1" applyAlignment="1">
      <alignment horizontal="left" vertical="center"/>
    </xf>
    <xf numFmtId="9" fontId="6" fillId="17" borderId="12" xfId="0" applyNumberFormat="1" applyFont="1" applyFill="1" applyBorder="1" applyAlignment="1">
      <alignment horizontal="left" vertical="center"/>
    </xf>
    <xf numFmtId="0" fontId="7" fillId="17" borderId="9" xfId="0" applyNumberFormat="1" applyFont="1" applyFill="1" applyBorder="1" applyAlignment="1">
      <alignment horizontal="right" vertical="center"/>
    </xf>
    <xf numFmtId="0" fontId="7" fillId="17" borderId="10" xfId="0" applyNumberFormat="1" applyFont="1" applyFill="1" applyBorder="1" applyAlignment="1">
      <alignment horizontal="right" vertical="center"/>
    </xf>
    <xf numFmtId="9" fontId="7" fillId="17" borderId="11" xfId="0" applyNumberFormat="1" applyFont="1" applyFill="1" applyBorder="1" applyAlignment="1">
      <alignment horizontal="left" vertical="center"/>
    </xf>
    <xf numFmtId="9" fontId="7" fillId="17" borderId="12" xfId="0" applyNumberFormat="1" applyFont="1" applyFill="1" applyBorder="1" applyAlignment="1">
      <alignment horizontal="left" vertical="center"/>
    </xf>
    <xf numFmtId="9" fontId="7" fillId="17" borderId="14" xfId="0" applyNumberFormat="1" applyFont="1" applyFill="1" applyBorder="1" applyAlignment="1">
      <alignment horizontal="center" vertical="center"/>
    </xf>
    <xf numFmtId="0" fontId="26" fillId="17" borderId="9" xfId="0" applyNumberFormat="1" applyFont="1" applyFill="1" applyBorder="1" applyAlignment="1">
      <alignment horizontal="right" vertical="center"/>
    </xf>
    <xf numFmtId="0" fontId="26" fillId="17" borderId="10" xfId="0" applyNumberFormat="1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center" vertical="center"/>
    </xf>
    <xf numFmtId="0" fontId="11" fillId="27" borderId="21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Alignment="1">
      <alignment horizontal="center" vertical="center" wrapText="1"/>
    </xf>
  </cellXfs>
  <cellStyles count="23">
    <cellStyle name="Heading" xfId="1"/>
    <cellStyle name="Heading1" xfId="2"/>
    <cellStyle name="Normal" xfId="0" builtinId="0" customBuiltin="1"/>
    <cellStyle name="Pourcentage" xfId="22" builtinId="5"/>
    <cellStyle name="Result" xfId="3"/>
    <cellStyle name="Result2" xfId="4"/>
    <cellStyle name="Sans nom1" xfId="5"/>
    <cellStyle name="Sans nom10" xfId="6"/>
    <cellStyle name="Sans nom11" xfId="7"/>
    <cellStyle name="Sans nom12" xfId="8"/>
    <cellStyle name="Sans nom13" xfId="9"/>
    <cellStyle name="Sans nom14" xfId="10"/>
    <cellStyle name="Sans nom15" xfId="11"/>
    <cellStyle name="Sans nom16" xfId="12"/>
    <cellStyle name="Sans nom17" xfId="13"/>
    <cellStyle name="Sans nom2" xfId="14"/>
    <cellStyle name="Sans nom3" xfId="15"/>
    <cellStyle name="Sans nom4" xfId="16"/>
    <cellStyle name="Sans nom5" xfId="17"/>
    <cellStyle name="Sans nom6" xfId="18"/>
    <cellStyle name="Sans nom7" xfId="19"/>
    <cellStyle name="Sans nom8" xfId="20"/>
    <cellStyle name="Sans nom9" xfId="21"/>
  </cellStyles>
  <dxfs count="1713"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950E"/>
          <bgColor rgb="FFFF95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3366"/>
          <bgColor rgb="FFFF3366"/>
        </patternFill>
      </fill>
    </dxf>
    <dxf>
      <fill>
        <patternFill patternType="solid">
          <fgColor rgb="FFFFD320"/>
          <bgColor rgb="FFFFD320"/>
        </patternFill>
      </fill>
    </dxf>
    <dxf>
      <fill>
        <patternFill patternType="solid">
          <fgColor rgb="FF0084D1"/>
          <bgColor rgb="FF92D050"/>
        </patternFill>
      </fill>
    </dxf>
    <dxf>
      <fill>
        <patternFill patternType="solid">
          <fgColor rgb="FFFF3366"/>
          <bgColor rgb="FFFF3366"/>
        </patternFill>
      </fill>
    </dxf>
    <dxf>
      <fill>
        <patternFill patternType="solid">
          <fgColor rgb="FFFFD320"/>
          <bgColor rgb="FFFFD320"/>
        </patternFill>
      </fill>
    </dxf>
    <dxf>
      <fill>
        <patternFill patternType="solid">
          <fgColor rgb="FF0084D1"/>
          <bgColor rgb="FF92D050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0084D1"/>
          <bgColor rgb="FF92D050"/>
        </patternFill>
      </fill>
    </dxf>
    <dxf>
      <fill>
        <patternFill patternType="solid">
          <fgColor rgb="FFFFD320"/>
          <bgColor rgb="FFFFD320"/>
        </patternFill>
      </fill>
    </dxf>
    <dxf>
      <fill>
        <patternFill patternType="solid">
          <fgColor rgb="FFFF3366"/>
          <bgColor rgb="FFFF336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FF3366"/>
          <bgColor rgb="FFFF3366"/>
        </patternFill>
      </fill>
    </dxf>
    <dxf>
      <fill>
        <patternFill patternType="solid">
          <fgColor rgb="FFFFD320"/>
          <bgColor rgb="FFFFD320"/>
        </patternFill>
      </fill>
    </dxf>
    <dxf>
      <fill>
        <patternFill patternType="solid">
          <fgColor rgb="FF0084D1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3366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3366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336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  <dxf>
      <fill>
        <patternFill patternType="solid">
          <fgColor rgb="FFE6E6E6"/>
          <bgColor rgb="FFE6E6E6"/>
        </patternFill>
      </fill>
    </dxf>
  </dxfs>
  <tableStyles count="0" defaultTableStyle="TableStyleMedium2" defaultPivotStyle="PivotStyleLight16"/>
  <colors>
    <mruColors>
      <color rgb="FF99CCFF"/>
      <color rgb="FFCFE7F5"/>
      <color rgb="FF00FF00"/>
      <color rgb="FFFF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70"/>
  <sheetViews>
    <sheetView tabSelected="1" workbookViewId="0">
      <selection activeCell="B11" sqref="B11"/>
    </sheetView>
  </sheetViews>
  <sheetFormatPr baseColWidth="10" defaultColWidth="10.625" defaultRowHeight="14.25" x14ac:dyDescent="0.2"/>
  <cols>
    <col min="1" max="1" width="16" customWidth="1"/>
    <col min="2" max="2" width="75.5" customWidth="1"/>
  </cols>
  <sheetData>
    <row r="1" spans="1:11" ht="22.5" x14ac:dyDescent="0.2">
      <c r="B1" s="140" t="s">
        <v>114</v>
      </c>
    </row>
    <row r="3" spans="1:11" s="21" customFormat="1" x14ac:dyDescent="0.2"/>
    <row r="4" spans="1:11" ht="18" x14ac:dyDescent="0.25">
      <c r="A4" s="141" t="s">
        <v>99</v>
      </c>
      <c r="B4" s="142" t="s">
        <v>100</v>
      </c>
    </row>
    <row r="5" spans="1:11" ht="18" x14ac:dyDescent="0.25">
      <c r="A5" s="141" t="s">
        <v>21</v>
      </c>
      <c r="B5" s="78"/>
      <c r="C5" s="21"/>
    </row>
    <row r="6" spans="1:11" ht="18" x14ac:dyDescent="0.25">
      <c r="A6" s="141" t="s">
        <v>22</v>
      </c>
      <c r="B6" s="79"/>
    </row>
    <row r="7" spans="1:11" ht="18" x14ac:dyDescent="0.25">
      <c r="A7" s="141" t="s">
        <v>23</v>
      </c>
      <c r="B7" s="79"/>
    </row>
    <row r="8" spans="1:11" s="32" customFormat="1" ht="16.5" x14ac:dyDescent="0.2">
      <c r="C8" s="33"/>
      <c r="D8" s="33"/>
      <c r="E8" s="33"/>
      <c r="F8" s="33"/>
      <c r="G8" s="33"/>
      <c r="H8" s="33"/>
      <c r="I8" s="33"/>
      <c r="J8" s="33"/>
      <c r="K8" s="33"/>
    </row>
    <row r="9" spans="1:11" ht="33" x14ac:dyDescent="0.2">
      <c r="B9" s="60" t="s">
        <v>0</v>
      </c>
    </row>
    <row r="11" spans="1:11" x14ac:dyDescent="0.2">
      <c r="A11">
        <v>1</v>
      </c>
      <c r="B11" s="80"/>
    </row>
    <row r="12" spans="1:11" x14ac:dyDescent="0.2">
      <c r="A12">
        <f t="shared" ref="A12:A70" si="0">SUM(A11+1)</f>
        <v>2</v>
      </c>
      <c r="B12" s="81"/>
    </row>
    <row r="13" spans="1:11" x14ac:dyDescent="0.2">
      <c r="A13">
        <f t="shared" si="0"/>
        <v>3</v>
      </c>
      <c r="B13" s="81"/>
    </row>
    <row r="14" spans="1:11" x14ac:dyDescent="0.2">
      <c r="A14">
        <f t="shared" si="0"/>
        <v>4</v>
      </c>
      <c r="B14" s="81"/>
    </row>
    <row r="15" spans="1:11" x14ac:dyDescent="0.2">
      <c r="A15">
        <f t="shared" si="0"/>
        <v>5</v>
      </c>
      <c r="B15" s="81"/>
    </row>
    <row r="16" spans="1:11" x14ac:dyDescent="0.2">
      <c r="A16">
        <f t="shared" si="0"/>
        <v>6</v>
      </c>
      <c r="B16" s="81"/>
    </row>
    <row r="17" spans="1:2" x14ac:dyDescent="0.2">
      <c r="A17">
        <f t="shared" si="0"/>
        <v>7</v>
      </c>
      <c r="B17" s="81"/>
    </row>
    <row r="18" spans="1:2" x14ac:dyDescent="0.2">
      <c r="A18">
        <f t="shared" si="0"/>
        <v>8</v>
      </c>
      <c r="B18" s="81"/>
    </row>
    <row r="19" spans="1:2" x14ac:dyDescent="0.2">
      <c r="A19">
        <f t="shared" si="0"/>
        <v>9</v>
      </c>
      <c r="B19" s="81"/>
    </row>
    <row r="20" spans="1:2" x14ac:dyDescent="0.2">
      <c r="A20">
        <f t="shared" si="0"/>
        <v>10</v>
      </c>
      <c r="B20" s="81"/>
    </row>
    <row r="21" spans="1:2" x14ac:dyDescent="0.2">
      <c r="A21">
        <f t="shared" si="0"/>
        <v>11</v>
      </c>
      <c r="B21" s="81"/>
    </row>
    <row r="22" spans="1:2" x14ac:dyDescent="0.2">
      <c r="A22">
        <f t="shared" si="0"/>
        <v>12</v>
      </c>
      <c r="B22" s="81"/>
    </row>
    <row r="23" spans="1:2" x14ac:dyDescent="0.2">
      <c r="A23">
        <f t="shared" si="0"/>
        <v>13</v>
      </c>
      <c r="B23" s="81"/>
    </row>
    <row r="24" spans="1:2" x14ac:dyDescent="0.2">
      <c r="A24">
        <f t="shared" si="0"/>
        <v>14</v>
      </c>
      <c r="B24" s="81"/>
    </row>
    <row r="25" spans="1:2" x14ac:dyDescent="0.2">
      <c r="A25">
        <f t="shared" si="0"/>
        <v>15</v>
      </c>
      <c r="B25" s="81"/>
    </row>
    <row r="26" spans="1:2" x14ac:dyDescent="0.2">
      <c r="A26">
        <f t="shared" si="0"/>
        <v>16</v>
      </c>
      <c r="B26" s="81"/>
    </row>
    <row r="27" spans="1:2" x14ac:dyDescent="0.2">
      <c r="A27">
        <f t="shared" si="0"/>
        <v>17</v>
      </c>
      <c r="B27" s="81"/>
    </row>
    <row r="28" spans="1:2" x14ac:dyDescent="0.2">
      <c r="A28">
        <f t="shared" si="0"/>
        <v>18</v>
      </c>
      <c r="B28" s="81"/>
    </row>
    <row r="29" spans="1:2" x14ac:dyDescent="0.2">
      <c r="A29">
        <f t="shared" si="0"/>
        <v>19</v>
      </c>
      <c r="B29" s="81"/>
    </row>
    <row r="30" spans="1:2" x14ac:dyDescent="0.2">
      <c r="A30">
        <f t="shared" si="0"/>
        <v>20</v>
      </c>
      <c r="B30" s="81"/>
    </row>
    <row r="31" spans="1:2" x14ac:dyDescent="0.2">
      <c r="A31">
        <f t="shared" si="0"/>
        <v>21</v>
      </c>
      <c r="B31" s="81"/>
    </row>
    <row r="32" spans="1:2" x14ac:dyDescent="0.2">
      <c r="A32">
        <f t="shared" si="0"/>
        <v>22</v>
      </c>
      <c r="B32" s="81"/>
    </row>
    <row r="33" spans="1:2" x14ac:dyDescent="0.2">
      <c r="A33">
        <f t="shared" si="0"/>
        <v>23</v>
      </c>
      <c r="B33" s="81"/>
    </row>
    <row r="34" spans="1:2" x14ac:dyDescent="0.2">
      <c r="A34">
        <f t="shared" si="0"/>
        <v>24</v>
      </c>
      <c r="B34" s="81"/>
    </row>
    <row r="35" spans="1:2" x14ac:dyDescent="0.2">
      <c r="A35">
        <f t="shared" si="0"/>
        <v>25</v>
      </c>
      <c r="B35" s="81"/>
    </row>
    <row r="36" spans="1:2" x14ac:dyDescent="0.2">
      <c r="A36">
        <f t="shared" si="0"/>
        <v>26</v>
      </c>
      <c r="B36" s="81"/>
    </row>
    <row r="37" spans="1:2" x14ac:dyDescent="0.2">
      <c r="A37">
        <f t="shared" si="0"/>
        <v>27</v>
      </c>
      <c r="B37" s="81"/>
    </row>
    <row r="38" spans="1:2" x14ac:dyDescent="0.2">
      <c r="A38">
        <f t="shared" si="0"/>
        <v>28</v>
      </c>
      <c r="B38" s="81"/>
    </row>
    <row r="39" spans="1:2" x14ac:dyDescent="0.2">
      <c r="A39">
        <f t="shared" si="0"/>
        <v>29</v>
      </c>
      <c r="B39" s="81"/>
    </row>
    <row r="40" spans="1:2" x14ac:dyDescent="0.2">
      <c r="A40">
        <f t="shared" si="0"/>
        <v>30</v>
      </c>
      <c r="B40" s="81"/>
    </row>
    <row r="41" spans="1:2" x14ac:dyDescent="0.2">
      <c r="A41">
        <f t="shared" si="0"/>
        <v>31</v>
      </c>
      <c r="B41" s="81"/>
    </row>
    <row r="42" spans="1:2" x14ac:dyDescent="0.2">
      <c r="A42">
        <f t="shared" si="0"/>
        <v>32</v>
      </c>
      <c r="B42" s="81"/>
    </row>
    <row r="43" spans="1:2" x14ac:dyDescent="0.2">
      <c r="A43">
        <f t="shared" si="0"/>
        <v>33</v>
      </c>
      <c r="B43" s="81"/>
    </row>
    <row r="44" spans="1:2" x14ac:dyDescent="0.2">
      <c r="A44">
        <f t="shared" si="0"/>
        <v>34</v>
      </c>
      <c r="B44" s="81"/>
    </row>
    <row r="45" spans="1:2" x14ac:dyDescent="0.2">
      <c r="A45">
        <f t="shared" si="0"/>
        <v>35</v>
      </c>
      <c r="B45" s="81"/>
    </row>
    <row r="46" spans="1:2" x14ac:dyDescent="0.2">
      <c r="A46">
        <f t="shared" si="0"/>
        <v>36</v>
      </c>
      <c r="B46" s="81"/>
    </row>
    <row r="47" spans="1:2" x14ac:dyDescent="0.2">
      <c r="A47">
        <f t="shared" si="0"/>
        <v>37</v>
      </c>
      <c r="B47" s="81"/>
    </row>
    <row r="48" spans="1:2" x14ac:dyDescent="0.2">
      <c r="A48">
        <f t="shared" si="0"/>
        <v>38</v>
      </c>
      <c r="B48" s="81"/>
    </row>
    <row r="49" spans="1:2" x14ac:dyDescent="0.2">
      <c r="A49">
        <f t="shared" si="0"/>
        <v>39</v>
      </c>
      <c r="B49" s="81"/>
    </row>
    <row r="50" spans="1:2" x14ac:dyDescent="0.2">
      <c r="A50">
        <f t="shared" si="0"/>
        <v>40</v>
      </c>
      <c r="B50" s="81"/>
    </row>
    <row r="51" spans="1:2" x14ac:dyDescent="0.2">
      <c r="A51">
        <f t="shared" si="0"/>
        <v>41</v>
      </c>
      <c r="B51" s="81"/>
    </row>
    <row r="52" spans="1:2" x14ac:dyDescent="0.2">
      <c r="A52">
        <f t="shared" si="0"/>
        <v>42</v>
      </c>
      <c r="B52" s="81"/>
    </row>
    <row r="53" spans="1:2" x14ac:dyDescent="0.2">
      <c r="A53">
        <f t="shared" si="0"/>
        <v>43</v>
      </c>
      <c r="B53" s="81"/>
    </row>
    <row r="54" spans="1:2" x14ac:dyDescent="0.2">
      <c r="A54">
        <f t="shared" si="0"/>
        <v>44</v>
      </c>
      <c r="B54" s="81"/>
    </row>
    <row r="55" spans="1:2" x14ac:dyDescent="0.2">
      <c r="A55">
        <f t="shared" si="0"/>
        <v>45</v>
      </c>
      <c r="B55" s="81"/>
    </row>
    <row r="56" spans="1:2" x14ac:dyDescent="0.2">
      <c r="A56">
        <f t="shared" si="0"/>
        <v>46</v>
      </c>
      <c r="B56" s="81"/>
    </row>
    <row r="57" spans="1:2" x14ac:dyDescent="0.2">
      <c r="A57">
        <f t="shared" si="0"/>
        <v>47</v>
      </c>
      <c r="B57" s="81"/>
    </row>
    <row r="58" spans="1:2" x14ac:dyDescent="0.2">
      <c r="A58">
        <f t="shared" si="0"/>
        <v>48</v>
      </c>
      <c r="B58" s="81"/>
    </row>
    <row r="59" spans="1:2" x14ac:dyDescent="0.2">
      <c r="A59">
        <f t="shared" si="0"/>
        <v>49</v>
      </c>
      <c r="B59" s="81"/>
    </row>
    <row r="60" spans="1:2" x14ac:dyDescent="0.2">
      <c r="A60">
        <f t="shared" si="0"/>
        <v>50</v>
      </c>
      <c r="B60" s="81"/>
    </row>
    <row r="61" spans="1:2" x14ac:dyDescent="0.2">
      <c r="A61">
        <f t="shared" si="0"/>
        <v>51</v>
      </c>
      <c r="B61" s="81"/>
    </row>
    <row r="62" spans="1:2" x14ac:dyDescent="0.2">
      <c r="A62">
        <f t="shared" si="0"/>
        <v>52</v>
      </c>
      <c r="B62" s="81"/>
    </row>
    <row r="63" spans="1:2" x14ac:dyDescent="0.2">
      <c r="A63">
        <f t="shared" si="0"/>
        <v>53</v>
      </c>
      <c r="B63" s="81"/>
    </row>
    <row r="64" spans="1:2" x14ac:dyDescent="0.2">
      <c r="A64">
        <f t="shared" si="0"/>
        <v>54</v>
      </c>
      <c r="B64" s="81"/>
    </row>
    <row r="65" spans="1:2" x14ac:dyDescent="0.2">
      <c r="A65">
        <f t="shared" si="0"/>
        <v>55</v>
      </c>
      <c r="B65" s="81"/>
    </row>
    <row r="66" spans="1:2" x14ac:dyDescent="0.2">
      <c r="A66">
        <f t="shared" si="0"/>
        <v>56</v>
      </c>
      <c r="B66" s="81"/>
    </row>
    <row r="67" spans="1:2" x14ac:dyDescent="0.2">
      <c r="A67">
        <f t="shared" si="0"/>
        <v>57</v>
      </c>
      <c r="B67" s="81"/>
    </row>
    <row r="68" spans="1:2" x14ac:dyDescent="0.2">
      <c r="A68">
        <f t="shared" si="0"/>
        <v>58</v>
      </c>
      <c r="B68" s="81"/>
    </row>
    <row r="69" spans="1:2" x14ac:dyDescent="0.2">
      <c r="A69">
        <f t="shared" si="0"/>
        <v>59</v>
      </c>
      <c r="B69" s="81"/>
    </row>
    <row r="70" spans="1:2" x14ac:dyDescent="0.2">
      <c r="A70">
        <f t="shared" si="0"/>
        <v>60</v>
      </c>
      <c r="B70" s="82"/>
    </row>
  </sheetData>
  <sheetProtection sheet="1" selectLockedCells="1"/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heet="1"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56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564" priority="25" stopIfTrue="1" operator="equal">
      <formula>1</formula>
    </cfRule>
  </conditionalFormatting>
  <conditionalFormatting sqref="N98 N101 N65:U65 N74:Q74 N77 N83:O83 N92:O92 N107:O107 N68:U68 T70:U70 N134:U134 S136:T136">
    <cfRule type="cellIs" dxfId="1563" priority="27" stopIfTrue="1" operator="equal">
      <formula>9</formula>
    </cfRule>
  </conditionalFormatting>
  <conditionalFormatting sqref="N31">
    <cfRule type="cellIs" dxfId="1562" priority="22" stopIfTrue="1" operator="equal">
      <formula>0</formula>
    </cfRule>
  </conditionalFormatting>
  <conditionalFormatting sqref="N31">
    <cfRule type="cellIs" dxfId="1561" priority="21" stopIfTrue="1" operator="equal">
      <formula>1</formula>
    </cfRule>
  </conditionalFormatting>
  <conditionalFormatting sqref="P50:Q50">
    <cfRule type="cellIs" dxfId="1560" priority="24" stopIfTrue="1" operator="equal">
      <formula>0</formula>
    </cfRule>
  </conditionalFormatting>
  <conditionalFormatting sqref="P50:Q50">
    <cfRule type="cellIs" dxfId="1559" priority="23" stopIfTrue="1" operator="equal">
      <formula>1</formula>
    </cfRule>
  </conditionalFormatting>
  <conditionalFormatting sqref="N44:O44 N47">
    <cfRule type="cellIs" dxfId="1558" priority="20" stopIfTrue="1" operator="equal">
      <formula>0</formula>
    </cfRule>
  </conditionalFormatting>
  <conditionalFormatting sqref="N44:O44 N47">
    <cfRule type="cellIs" dxfId="1557" priority="19" stopIfTrue="1" operator="equal">
      <formula>1</formula>
    </cfRule>
  </conditionalFormatting>
  <conditionalFormatting sqref="P92">
    <cfRule type="cellIs" dxfId="1556" priority="14" stopIfTrue="1" operator="equal">
      <formula>0</formula>
    </cfRule>
  </conditionalFormatting>
  <conditionalFormatting sqref="P92">
    <cfRule type="cellIs" dxfId="1555" priority="13" stopIfTrue="1" operator="equal">
      <formula>1</formula>
    </cfRule>
  </conditionalFormatting>
  <conditionalFormatting sqref="P92">
    <cfRule type="cellIs" dxfId="1554" priority="15" stopIfTrue="1" operator="equal">
      <formula>9</formula>
    </cfRule>
  </conditionalFormatting>
  <conditionalFormatting sqref="N86:O86">
    <cfRule type="cellIs" dxfId="1553" priority="17" stopIfTrue="1" operator="equal">
      <formula>0</formula>
    </cfRule>
  </conditionalFormatting>
  <conditionalFormatting sqref="N86:O86">
    <cfRule type="cellIs" dxfId="1552" priority="16" stopIfTrue="1" operator="equal">
      <formula>1</formula>
    </cfRule>
  </conditionalFormatting>
  <conditionalFormatting sqref="N86:O86">
    <cfRule type="cellIs" dxfId="1551" priority="18" stopIfTrue="1" operator="equal">
      <formula>9</formula>
    </cfRule>
  </conditionalFormatting>
  <conditionalFormatting sqref="N119">
    <cfRule type="cellIs" dxfId="1550" priority="8" stopIfTrue="1" operator="equal">
      <formula>0</formula>
    </cfRule>
  </conditionalFormatting>
  <conditionalFormatting sqref="N119">
    <cfRule type="cellIs" dxfId="1549" priority="7" stopIfTrue="1" operator="equal">
      <formula>1</formula>
    </cfRule>
  </conditionalFormatting>
  <conditionalFormatting sqref="N119">
    <cfRule type="cellIs" dxfId="1548" priority="9" stopIfTrue="1" operator="equal">
      <formula>9</formula>
    </cfRule>
  </conditionalFormatting>
  <conditionalFormatting sqref="N113">
    <cfRule type="cellIs" dxfId="1547" priority="11" stopIfTrue="1" operator="equal">
      <formula>0</formula>
    </cfRule>
  </conditionalFormatting>
  <conditionalFormatting sqref="N113">
    <cfRule type="cellIs" dxfId="1546" priority="10" stopIfTrue="1" operator="equal">
      <formula>1</formula>
    </cfRule>
  </conditionalFormatting>
  <conditionalFormatting sqref="N113">
    <cfRule type="cellIs" dxfId="1545" priority="12" stopIfTrue="1" operator="equal">
      <formula>9</formula>
    </cfRule>
  </conditionalFormatting>
  <conditionalFormatting sqref="N125:P125">
    <cfRule type="cellIs" dxfId="1544" priority="5" stopIfTrue="1" operator="equal">
      <formula>0</formula>
    </cfRule>
  </conditionalFormatting>
  <conditionalFormatting sqref="N125:P125">
    <cfRule type="cellIs" dxfId="1543" priority="4" stopIfTrue="1" operator="equal">
      <formula>1</formula>
    </cfRule>
  </conditionalFormatting>
  <conditionalFormatting sqref="N125:P125">
    <cfRule type="cellIs" dxfId="1542" priority="6" stopIfTrue="1" operator="equal">
      <formula>9</formula>
    </cfRule>
  </conditionalFormatting>
  <conditionalFormatting sqref="N128">
    <cfRule type="cellIs" dxfId="1541" priority="1" stopIfTrue="1" operator="equal">
      <formula>1</formula>
    </cfRule>
  </conditionalFormatting>
  <conditionalFormatting sqref="N128">
    <cfRule type="cellIs" dxfId="1540" priority="2" stopIfTrue="1" operator="equal">
      <formula>0</formula>
    </cfRule>
  </conditionalFormatting>
  <conditionalFormatting sqref="N128">
    <cfRule type="cellIs" dxfId="153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heet="1"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53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537" priority="25" stopIfTrue="1" operator="equal">
      <formula>1</formula>
    </cfRule>
  </conditionalFormatting>
  <conditionalFormatting sqref="N98 N101 N65:U65 N74:Q74 N77 N83:O83 N92:O92 N107:O107 N68:U68 T70:U70 N134:U134 S136:T136">
    <cfRule type="cellIs" dxfId="1536" priority="27" stopIfTrue="1" operator="equal">
      <formula>9</formula>
    </cfRule>
  </conditionalFormatting>
  <conditionalFormatting sqref="N31">
    <cfRule type="cellIs" dxfId="1535" priority="22" stopIfTrue="1" operator="equal">
      <formula>0</formula>
    </cfRule>
  </conditionalFormatting>
  <conditionalFormatting sqref="N31">
    <cfRule type="cellIs" dxfId="1534" priority="21" stopIfTrue="1" operator="equal">
      <formula>1</formula>
    </cfRule>
  </conditionalFormatting>
  <conditionalFormatting sqref="P50:Q50">
    <cfRule type="cellIs" dxfId="1533" priority="24" stopIfTrue="1" operator="equal">
      <formula>0</formula>
    </cfRule>
  </conditionalFormatting>
  <conditionalFormatting sqref="P50:Q50">
    <cfRule type="cellIs" dxfId="1532" priority="23" stopIfTrue="1" operator="equal">
      <formula>1</formula>
    </cfRule>
  </conditionalFormatting>
  <conditionalFormatting sqref="N44:O44 N47">
    <cfRule type="cellIs" dxfId="1531" priority="20" stopIfTrue="1" operator="equal">
      <formula>0</formula>
    </cfRule>
  </conditionalFormatting>
  <conditionalFormatting sqref="N44:O44 N47">
    <cfRule type="cellIs" dxfId="1530" priority="19" stopIfTrue="1" operator="equal">
      <formula>1</formula>
    </cfRule>
  </conditionalFormatting>
  <conditionalFormatting sqref="P92">
    <cfRule type="cellIs" dxfId="1529" priority="14" stopIfTrue="1" operator="equal">
      <formula>0</formula>
    </cfRule>
  </conditionalFormatting>
  <conditionalFormatting sqref="P92">
    <cfRule type="cellIs" dxfId="1528" priority="13" stopIfTrue="1" operator="equal">
      <formula>1</formula>
    </cfRule>
  </conditionalFormatting>
  <conditionalFormatting sqref="P92">
    <cfRule type="cellIs" dxfId="1527" priority="15" stopIfTrue="1" operator="equal">
      <formula>9</formula>
    </cfRule>
  </conditionalFormatting>
  <conditionalFormatting sqref="N86:O86">
    <cfRule type="cellIs" dxfId="1526" priority="17" stopIfTrue="1" operator="equal">
      <formula>0</formula>
    </cfRule>
  </conditionalFormatting>
  <conditionalFormatting sqref="N86:O86">
    <cfRule type="cellIs" dxfId="1525" priority="16" stopIfTrue="1" operator="equal">
      <formula>1</formula>
    </cfRule>
  </conditionalFormatting>
  <conditionalFormatting sqref="N86:O86">
    <cfRule type="cellIs" dxfId="1524" priority="18" stopIfTrue="1" operator="equal">
      <formula>9</formula>
    </cfRule>
  </conditionalFormatting>
  <conditionalFormatting sqref="N119">
    <cfRule type="cellIs" dxfId="1523" priority="8" stopIfTrue="1" operator="equal">
      <formula>0</formula>
    </cfRule>
  </conditionalFormatting>
  <conditionalFormatting sqref="N119">
    <cfRule type="cellIs" dxfId="1522" priority="7" stopIfTrue="1" operator="equal">
      <formula>1</formula>
    </cfRule>
  </conditionalFormatting>
  <conditionalFormatting sqref="N119">
    <cfRule type="cellIs" dxfId="1521" priority="9" stopIfTrue="1" operator="equal">
      <formula>9</formula>
    </cfRule>
  </conditionalFormatting>
  <conditionalFormatting sqref="N113">
    <cfRule type="cellIs" dxfId="1520" priority="11" stopIfTrue="1" operator="equal">
      <formula>0</formula>
    </cfRule>
  </conditionalFormatting>
  <conditionalFormatting sqref="N113">
    <cfRule type="cellIs" dxfId="1519" priority="10" stopIfTrue="1" operator="equal">
      <formula>1</formula>
    </cfRule>
  </conditionalFormatting>
  <conditionalFormatting sqref="N113">
    <cfRule type="cellIs" dxfId="1518" priority="12" stopIfTrue="1" operator="equal">
      <formula>9</formula>
    </cfRule>
  </conditionalFormatting>
  <conditionalFormatting sqref="N125:P125">
    <cfRule type="cellIs" dxfId="1517" priority="5" stopIfTrue="1" operator="equal">
      <formula>0</formula>
    </cfRule>
  </conditionalFormatting>
  <conditionalFormatting sqref="N125:P125">
    <cfRule type="cellIs" dxfId="1516" priority="4" stopIfTrue="1" operator="equal">
      <formula>1</formula>
    </cfRule>
  </conditionalFormatting>
  <conditionalFormatting sqref="N125:P125">
    <cfRule type="cellIs" dxfId="1515" priority="6" stopIfTrue="1" operator="equal">
      <formula>9</formula>
    </cfRule>
  </conditionalFormatting>
  <conditionalFormatting sqref="N128">
    <cfRule type="cellIs" dxfId="1514" priority="1" stopIfTrue="1" operator="equal">
      <formula>1</formula>
    </cfRule>
  </conditionalFormatting>
  <conditionalFormatting sqref="N128">
    <cfRule type="cellIs" dxfId="1513" priority="2" stopIfTrue="1" operator="equal">
      <formula>0</formula>
    </cfRule>
  </conditionalFormatting>
  <conditionalFormatting sqref="N128">
    <cfRule type="cellIs" dxfId="151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51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510" priority="25" stopIfTrue="1" operator="equal">
      <formula>1</formula>
    </cfRule>
  </conditionalFormatting>
  <conditionalFormatting sqref="N98 N101 N65:U65 N74:Q74 N77 N83:O83 N92:O92 N107:O107 N68:U68 T70:U70 N134:U134 S136:T136">
    <cfRule type="cellIs" dxfId="1509" priority="27" stopIfTrue="1" operator="equal">
      <formula>9</formula>
    </cfRule>
  </conditionalFormatting>
  <conditionalFormatting sqref="N31">
    <cfRule type="cellIs" dxfId="1508" priority="22" stopIfTrue="1" operator="equal">
      <formula>0</formula>
    </cfRule>
  </conditionalFormatting>
  <conditionalFormatting sqref="N31">
    <cfRule type="cellIs" dxfId="1507" priority="21" stopIfTrue="1" operator="equal">
      <formula>1</formula>
    </cfRule>
  </conditionalFormatting>
  <conditionalFormatting sqref="P50:Q50">
    <cfRule type="cellIs" dxfId="1506" priority="24" stopIfTrue="1" operator="equal">
      <formula>0</formula>
    </cfRule>
  </conditionalFormatting>
  <conditionalFormatting sqref="P50:Q50">
    <cfRule type="cellIs" dxfId="1505" priority="23" stopIfTrue="1" operator="equal">
      <formula>1</formula>
    </cfRule>
  </conditionalFormatting>
  <conditionalFormatting sqref="N44:O44 N47">
    <cfRule type="cellIs" dxfId="1504" priority="20" stopIfTrue="1" operator="equal">
      <formula>0</formula>
    </cfRule>
  </conditionalFormatting>
  <conditionalFormatting sqref="N44:O44 N47">
    <cfRule type="cellIs" dxfId="1503" priority="19" stopIfTrue="1" operator="equal">
      <formula>1</formula>
    </cfRule>
  </conditionalFormatting>
  <conditionalFormatting sqref="P92">
    <cfRule type="cellIs" dxfId="1502" priority="14" stopIfTrue="1" operator="equal">
      <formula>0</formula>
    </cfRule>
  </conditionalFormatting>
  <conditionalFormatting sqref="P92">
    <cfRule type="cellIs" dxfId="1501" priority="13" stopIfTrue="1" operator="equal">
      <formula>1</formula>
    </cfRule>
  </conditionalFormatting>
  <conditionalFormatting sqref="P92">
    <cfRule type="cellIs" dxfId="1500" priority="15" stopIfTrue="1" operator="equal">
      <formula>9</formula>
    </cfRule>
  </conditionalFormatting>
  <conditionalFormatting sqref="N86:O86">
    <cfRule type="cellIs" dxfId="1499" priority="17" stopIfTrue="1" operator="equal">
      <formula>0</formula>
    </cfRule>
  </conditionalFormatting>
  <conditionalFormatting sqref="N86:O86">
    <cfRule type="cellIs" dxfId="1498" priority="16" stopIfTrue="1" operator="equal">
      <formula>1</formula>
    </cfRule>
  </conditionalFormatting>
  <conditionalFormatting sqref="N86:O86">
    <cfRule type="cellIs" dxfId="1497" priority="18" stopIfTrue="1" operator="equal">
      <formula>9</formula>
    </cfRule>
  </conditionalFormatting>
  <conditionalFormatting sqref="N119">
    <cfRule type="cellIs" dxfId="1496" priority="8" stopIfTrue="1" operator="equal">
      <formula>0</formula>
    </cfRule>
  </conditionalFormatting>
  <conditionalFormatting sqref="N119">
    <cfRule type="cellIs" dxfId="1495" priority="7" stopIfTrue="1" operator="equal">
      <formula>1</formula>
    </cfRule>
  </conditionalFormatting>
  <conditionalFormatting sqref="N119">
    <cfRule type="cellIs" dxfId="1494" priority="9" stopIfTrue="1" operator="equal">
      <formula>9</formula>
    </cfRule>
  </conditionalFormatting>
  <conditionalFormatting sqref="N113">
    <cfRule type="cellIs" dxfId="1493" priority="11" stopIfTrue="1" operator="equal">
      <formula>0</formula>
    </cfRule>
  </conditionalFormatting>
  <conditionalFormatting sqref="N113">
    <cfRule type="cellIs" dxfId="1492" priority="10" stopIfTrue="1" operator="equal">
      <formula>1</formula>
    </cfRule>
  </conditionalFormatting>
  <conditionalFormatting sqref="N113">
    <cfRule type="cellIs" dxfId="1491" priority="12" stopIfTrue="1" operator="equal">
      <formula>9</formula>
    </cfRule>
  </conditionalFormatting>
  <conditionalFormatting sqref="N125:P125">
    <cfRule type="cellIs" dxfId="1490" priority="5" stopIfTrue="1" operator="equal">
      <formula>0</formula>
    </cfRule>
  </conditionalFormatting>
  <conditionalFormatting sqref="N125:P125">
    <cfRule type="cellIs" dxfId="1489" priority="4" stopIfTrue="1" operator="equal">
      <formula>1</formula>
    </cfRule>
  </conditionalFormatting>
  <conditionalFormatting sqref="N125:P125">
    <cfRule type="cellIs" dxfId="1488" priority="6" stopIfTrue="1" operator="equal">
      <formula>9</formula>
    </cfRule>
  </conditionalFormatting>
  <conditionalFormatting sqref="N128">
    <cfRule type="cellIs" dxfId="1487" priority="1" stopIfTrue="1" operator="equal">
      <formula>1</formula>
    </cfRule>
  </conditionalFormatting>
  <conditionalFormatting sqref="N128">
    <cfRule type="cellIs" dxfId="1486" priority="2" stopIfTrue="1" operator="equal">
      <formula>0</formula>
    </cfRule>
  </conditionalFormatting>
  <conditionalFormatting sqref="N128">
    <cfRule type="cellIs" dxfId="148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48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483" priority="25" stopIfTrue="1" operator="equal">
      <formula>1</formula>
    </cfRule>
  </conditionalFormatting>
  <conditionalFormatting sqref="N98 N101 N65:U65 N74:Q74 N77 N83:O83 N92:O92 N107:O107 N68:U68 T70:U70 N134:U134 S136:T136">
    <cfRule type="cellIs" dxfId="1482" priority="27" stopIfTrue="1" operator="equal">
      <formula>9</formula>
    </cfRule>
  </conditionalFormatting>
  <conditionalFormatting sqref="N31">
    <cfRule type="cellIs" dxfId="1481" priority="22" stopIfTrue="1" operator="equal">
      <formula>0</formula>
    </cfRule>
  </conditionalFormatting>
  <conditionalFormatting sqref="N31">
    <cfRule type="cellIs" dxfId="1480" priority="21" stopIfTrue="1" operator="equal">
      <formula>1</formula>
    </cfRule>
  </conditionalFormatting>
  <conditionalFormatting sqref="P50:Q50">
    <cfRule type="cellIs" dxfId="1479" priority="24" stopIfTrue="1" operator="equal">
      <formula>0</formula>
    </cfRule>
  </conditionalFormatting>
  <conditionalFormatting sqref="P50:Q50">
    <cfRule type="cellIs" dxfId="1478" priority="23" stopIfTrue="1" operator="equal">
      <formula>1</formula>
    </cfRule>
  </conditionalFormatting>
  <conditionalFormatting sqref="N44:O44 N47">
    <cfRule type="cellIs" dxfId="1477" priority="20" stopIfTrue="1" operator="equal">
      <formula>0</formula>
    </cfRule>
  </conditionalFormatting>
  <conditionalFormatting sqref="N44:O44 N47">
    <cfRule type="cellIs" dxfId="1476" priority="19" stopIfTrue="1" operator="equal">
      <formula>1</formula>
    </cfRule>
  </conditionalFormatting>
  <conditionalFormatting sqref="P92">
    <cfRule type="cellIs" dxfId="1475" priority="14" stopIfTrue="1" operator="equal">
      <formula>0</formula>
    </cfRule>
  </conditionalFormatting>
  <conditionalFormatting sqref="P92">
    <cfRule type="cellIs" dxfId="1474" priority="13" stopIfTrue="1" operator="equal">
      <formula>1</formula>
    </cfRule>
  </conditionalFormatting>
  <conditionalFormatting sqref="P92">
    <cfRule type="cellIs" dxfId="1473" priority="15" stopIfTrue="1" operator="equal">
      <formula>9</formula>
    </cfRule>
  </conditionalFormatting>
  <conditionalFormatting sqref="N86:O86">
    <cfRule type="cellIs" dxfId="1472" priority="17" stopIfTrue="1" operator="equal">
      <formula>0</formula>
    </cfRule>
  </conditionalFormatting>
  <conditionalFormatting sqref="N86:O86">
    <cfRule type="cellIs" dxfId="1471" priority="16" stopIfTrue="1" operator="equal">
      <formula>1</formula>
    </cfRule>
  </conditionalFormatting>
  <conditionalFormatting sqref="N86:O86">
    <cfRule type="cellIs" dxfId="1470" priority="18" stopIfTrue="1" operator="equal">
      <formula>9</formula>
    </cfRule>
  </conditionalFormatting>
  <conditionalFormatting sqref="N119">
    <cfRule type="cellIs" dxfId="1469" priority="8" stopIfTrue="1" operator="equal">
      <formula>0</formula>
    </cfRule>
  </conditionalFormatting>
  <conditionalFormatting sqref="N119">
    <cfRule type="cellIs" dxfId="1468" priority="7" stopIfTrue="1" operator="equal">
      <formula>1</formula>
    </cfRule>
  </conditionalFormatting>
  <conditionalFormatting sqref="N119">
    <cfRule type="cellIs" dxfId="1467" priority="9" stopIfTrue="1" operator="equal">
      <formula>9</formula>
    </cfRule>
  </conditionalFormatting>
  <conditionalFormatting sqref="N113">
    <cfRule type="cellIs" dxfId="1466" priority="11" stopIfTrue="1" operator="equal">
      <formula>0</formula>
    </cfRule>
  </conditionalFormatting>
  <conditionalFormatting sqref="N113">
    <cfRule type="cellIs" dxfId="1465" priority="10" stopIfTrue="1" operator="equal">
      <formula>1</formula>
    </cfRule>
  </conditionalFormatting>
  <conditionalFormatting sqref="N113">
    <cfRule type="cellIs" dxfId="1464" priority="12" stopIfTrue="1" operator="equal">
      <formula>9</formula>
    </cfRule>
  </conditionalFormatting>
  <conditionalFormatting sqref="N125:P125">
    <cfRule type="cellIs" dxfId="1463" priority="5" stopIfTrue="1" operator="equal">
      <formula>0</formula>
    </cfRule>
  </conditionalFormatting>
  <conditionalFormatting sqref="N125:P125">
    <cfRule type="cellIs" dxfId="1462" priority="4" stopIfTrue="1" operator="equal">
      <formula>1</formula>
    </cfRule>
  </conditionalFormatting>
  <conditionalFormatting sqref="N125:P125">
    <cfRule type="cellIs" dxfId="1461" priority="6" stopIfTrue="1" operator="equal">
      <formula>9</formula>
    </cfRule>
  </conditionalFormatting>
  <conditionalFormatting sqref="N128">
    <cfRule type="cellIs" dxfId="1460" priority="1" stopIfTrue="1" operator="equal">
      <formula>1</formula>
    </cfRule>
  </conditionalFormatting>
  <conditionalFormatting sqref="N128">
    <cfRule type="cellIs" dxfId="1459" priority="2" stopIfTrue="1" operator="equal">
      <formula>0</formula>
    </cfRule>
  </conditionalFormatting>
  <conditionalFormatting sqref="N128">
    <cfRule type="cellIs" dxfId="145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45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456" priority="25" stopIfTrue="1" operator="equal">
      <formula>1</formula>
    </cfRule>
  </conditionalFormatting>
  <conditionalFormatting sqref="N98 N101 N65:U65 N74:Q74 N77 N83:O83 N92:O92 N107:O107 N68:U68 T70:U70 N134:U134 S136:T136">
    <cfRule type="cellIs" dxfId="1455" priority="27" stopIfTrue="1" operator="equal">
      <formula>9</formula>
    </cfRule>
  </conditionalFormatting>
  <conditionalFormatting sqref="N31">
    <cfRule type="cellIs" dxfId="1454" priority="22" stopIfTrue="1" operator="equal">
      <formula>0</formula>
    </cfRule>
  </conditionalFormatting>
  <conditionalFormatting sqref="N31">
    <cfRule type="cellIs" dxfId="1453" priority="21" stopIfTrue="1" operator="equal">
      <formula>1</formula>
    </cfRule>
  </conditionalFormatting>
  <conditionalFormatting sqref="P50:Q50">
    <cfRule type="cellIs" dxfId="1452" priority="24" stopIfTrue="1" operator="equal">
      <formula>0</formula>
    </cfRule>
  </conditionalFormatting>
  <conditionalFormatting sqref="P50:Q50">
    <cfRule type="cellIs" dxfId="1451" priority="23" stopIfTrue="1" operator="equal">
      <formula>1</formula>
    </cfRule>
  </conditionalFormatting>
  <conditionalFormatting sqref="N44:O44 N47">
    <cfRule type="cellIs" dxfId="1450" priority="20" stopIfTrue="1" operator="equal">
      <formula>0</formula>
    </cfRule>
  </conditionalFormatting>
  <conditionalFormatting sqref="N44:O44 N47">
    <cfRule type="cellIs" dxfId="1449" priority="19" stopIfTrue="1" operator="equal">
      <formula>1</formula>
    </cfRule>
  </conditionalFormatting>
  <conditionalFormatting sqref="P92">
    <cfRule type="cellIs" dxfId="1448" priority="14" stopIfTrue="1" operator="equal">
      <formula>0</formula>
    </cfRule>
  </conditionalFormatting>
  <conditionalFormatting sqref="P92">
    <cfRule type="cellIs" dxfId="1447" priority="13" stopIfTrue="1" operator="equal">
      <formula>1</formula>
    </cfRule>
  </conditionalFormatting>
  <conditionalFormatting sqref="P92">
    <cfRule type="cellIs" dxfId="1446" priority="15" stopIfTrue="1" operator="equal">
      <formula>9</formula>
    </cfRule>
  </conditionalFormatting>
  <conditionalFormatting sqref="N86:O86">
    <cfRule type="cellIs" dxfId="1445" priority="17" stopIfTrue="1" operator="equal">
      <formula>0</formula>
    </cfRule>
  </conditionalFormatting>
  <conditionalFormatting sqref="N86:O86">
    <cfRule type="cellIs" dxfId="1444" priority="16" stopIfTrue="1" operator="equal">
      <formula>1</formula>
    </cfRule>
  </conditionalFormatting>
  <conditionalFormatting sqref="N86:O86">
    <cfRule type="cellIs" dxfId="1443" priority="18" stopIfTrue="1" operator="equal">
      <formula>9</formula>
    </cfRule>
  </conditionalFormatting>
  <conditionalFormatting sqref="N119">
    <cfRule type="cellIs" dxfId="1442" priority="8" stopIfTrue="1" operator="equal">
      <formula>0</formula>
    </cfRule>
  </conditionalFormatting>
  <conditionalFormatting sqref="N119">
    <cfRule type="cellIs" dxfId="1441" priority="7" stopIfTrue="1" operator="equal">
      <formula>1</formula>
    </cfRule>
  </conditionalFormatting>
  <conditionalFormatting sqref="N119">
    <cfRule type="cellIs" dxfId="1440" priority="9" stopIfTrue="1" operator="equal">
      <formula>9</formula>
    </cfRule>
  </conditionalFormatting>
  <conditionalFormatting sqref="N113">
    <cfRule type="cellIs" dxfId="1439" priority="11" stopIfTrue="1" operator="equal">
      <formula>0</formula>
    </cfRule>
  </conditionalFormatting>
  <conditionalFormatting sqref="N113">
    <cfRule type="cellIs" dxfId="1438" priority="10" stopIfTrue="1" operator="equal">
      <formula>1</formula>
    </cfRule>
  </conditionalFormatting>
  <conditionalFormatting sqref="N113">
    <cfRule type="cellIs" dxfId="1437" priority="12" stopIfTrue="1" operator="equal">
      <formula>9</formula>
    </cfRule>
  </conditionalFormatting>
  <conditionalFormatting sqref="N125:P125">
    <cfRule type="cellIs" dxfId="1436" priority="5" stopIfTrue="1" operator="equal">
      <formula>0</formula>
    </cfRule>
  </conditionalFormatting>
  <conditionalFormatting sqref="N125:P125">
    <cfRule type="cellIs" dxfId="1435" priority="4" stopIfTrue="1" operator="equal">
      <formula>1</formula>
    </cfRule>
  </conditionalFormatting>
  <conditionalFormatting sqref="N125:P125">
    <cfRule type="cellIs" dxfId="1434" priority="6" stopIfTrue="1" operator="equal">
      <formula>9</formula>
    </cfRule>
  </conditionalFormatting>
  <conditionalFormatting sqref="N128">
    <cfRule type="cellIs" dxfId="1433" priority="1" stopIfTrue="1" operator="equal">
      <formula>1</formula>
    </cfRule>
  </conditionalFormatting>
  <conditionalFormatting sqref="N128">
    <cfRule type="cellIs" dxfId="1432" priority="2" stopIfTrue="1" operator="equal">
      <formula>0</formula>
    </cfRule>
  </conditionalFormatting>
  <conditionalFormatting sqref="N128">
    <cfRule type="cellIs" dxfId="143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43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429" priority="25" stopIfTrue="1" operator="equal">
      <formula>1</formula>
    </cfRule>
  </conditionalFormatting>
  <conditionalFormatting sqref="N98 N101 N65:U65 N74:Q74 N77 N83:O83 N92:O92 N107:O107 N68:U68 T70:U70 N134:U134 S136:T136">
    <cfRule type="cellIs" dxfId="1428" priority="27" stopIfTrue="1" operator="equal">
      <formula>9</formula>
    </cfRule>
  </conditionalFormatting>
  <conditionalFormatting sqref="N31">
    <cfRule type="cellIs" dxfId="1427" priority="22" stopIfTrue="1" operator="equal">
      <formula>0</formula>
    </cfRule>
  </conditionalFormatting>
  <conditionalFormatting sqref="N31">
    <cfRule type="cellIs" dxfId="1426" priority="21" stopIfTrue="1" operator="equal">
      <formula>1</formula>
    </cfRule>
  </conditionalFormatting>
  <conditionalFormatting sqref="P50:Q50">
    <cfRule type="cellIs" dxfId="1425" priority="24" stopIfTrue="1" operator="equal">
      <formula>0</formula>
    </cfRule>
  </conditionalFormatting>
  <conditionalFormatting sqref="P50:Q50">
    <cfRule type="cellIs" dxfId="1424" priority="23" stopIfTrue="1" operator="equal">
      <formula>1</formula>
    </cfRule>
  </conditionalFormatting>
  <conditionalFormatting sqref="N44:O44 N47">
    <cfRule type="cellIs" dxfId="1423" priority="20" stopIfTrue="1" operator="equal">
      <formula>0</formula>
    </cfRule>
  </conditionalFormatting>
  <conditionalFormatting sqref="N44:O44 N47">
    <cfRule type="cellIs" dxfId="1422" priority="19" stopIfTrue="1" operator="equal">
      <formula>1</formula>
    </cfRule>
  </conditionalFormatting>
  <conditionalFormatting sqref="P92">
    <cfRule type="cellIs" dxfId="1421" priority="14" stopIfTrue="1" operator="equal">
      <formula>0</formula>
    </cfRule>
  </conditionalFormatting>
  <conditionalFormatting sqref="P92">
    <cfRule type="cellIs" dxfId="1420" priority="13" stopIfTrue="1" operator="equal">
      <formula>1</formula>
    </cfRule>
  </conditionalFormatting>
  <conditionalFormatting sqref="P92">
    <cfRule type="cellIs" dxfId="1419" priority="15" stopIfTrue="1" operator="equal">
      <formula>9</formula>
    </cfRule>
  </conditionalFormatting>
  <conditionalFormatting sqref="N86:O86">
    <cfRule type="cellIs" dxfId="1418" priority="17" stopIfTrue="1" operator="equal">
      <formula>0</formula>
    </cfRule>
  </conditionalFormatting>
  <conditionalFormatting sqref="N86:O86">
    <cfRule type="cellIs" dxfId="1417" priority="16" stopIfTrue="1" operator="equal">
      <formula>1</formula>
    </cfRule>
  </conditionalFormatting>
  <conditionalFormatting sqref="N86:O86">
    <cfRule type="cellIs" dxfId="1416" priority="18" stopIfTrue="1" operator="equal">
      <formula>9</formula>
    </cfRule>
  </conditionalFormatting>
  <conditionalFormatting sqref="N119">
    <cfRule type="cellIs" dxfId="1415" priority="8" stopIfTrue="1" operator="equal">
      <formula>0</formula>
    </cfRule>
  </conditionalFormatting>
  <conditionalFormatting sqref="N119">
    <cfRule type="cellIs" dxfId="1414" priority="7" stopIfTrue="1" operator="equal">
      <formula>1</formula>
    </cfRule>
  </conditionalFormatting>
  <conditionalFormatting sqref="N119">
    <cfRule type="cellIs" dxfId="1413" priority="9" stopIfTrue="1" operator="equal">
      <formula>9</formula>
    </cfRule>
  </conditionalFormatting>
  <conditionalFormatting sqref="N113">
    <cfRule type="cellIs" dxfId="1412" priority="11" stopIfTrue="1" operator="equal">
      <formula>0</formula>
    </cfRule>
  </conditionalFormatting>
  <conditionalFormatting sqref="N113">
    <cfRule type="cellIs" dxfId="1411" priority="10" stopIfTrue="1" operator="equal">
      <formula>1</formula>
    </cfRule>
  </conditionalFormatting>
  <conditionalFormatting sqref="N113">
    <cfRule type="cellIs" dxfId="1410" priority="12" stopIfTrue="1" operator="equal">
      <formula>9</formula>
    </cfRule>
  </conditionalFormatting>
  <conditionalFormatting sqref="N125:P125">
    <cfRule type="cellIs" dxfId="1409" priority="5" stopIfTrue="1" operator="equal">
      <formula>0</formula>
    </cfRule>
  </conditionalFormatting>
  <conditionalFormatting sqref="N125:P125">
    <cfRule type="cellIs" dxfId="1408" priority="4" stopIfTrue="1" operator="equal">
      <formula>1</formula>
    </cfRule>
  </conditionalFormatting>
  <conditionalFormatting sqref="N125:P125">
    <cfRule type="cellIs" dxfId="1407" priority="6" stopIfTrue="1" operator="equal">
      <formula>9</formula>
    </cfRule>
  </conditionalFormatting>
  <conditionalFormatting sqref="N128">
    <cfRule type="cellIs" dxfId="1406" priority="1" stopIfTrue="1" operator="equal">
      <formula>1</formula>
    </cfRule>
  </conditionalFormatting>
  <conditionalFormatting sqref="N128">
    <cfRule type="cellIs" dxfId="1405" priority="2" stopIfTrue="1" operator="equal">
      <formula>0</formula>
    </cfRule>
  </conditionalFormatting>
  <conditionalFormatting sqref="N128">
    <cfRule type="cellIs" dxfId="140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40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402" priority="25" stopIfTrue="1" operator="equal">
      <formula>1</formula>
    </cfRule>
  </conditionalFormatting>
  <conditionalFormatting sqref="N98 N101 N65:U65 N74:Q74 N77 N83:O83 N92:O92 N107:O107 N68:U68 T70:U70 N134:U134 S136:T136">
    <cfRule type="cellIs" dxfId="1401" priority="27" stopIfTrue="1" operator="equal">
      <formula>9</formula>
    </cfRule>
  </conditionalFormatting>
  <conditionalFormatting sqref="N31">
    <cfRule type="cellIs" dxfId="1400" priority="22" stopIfTrue="1" operator="equal">
      <formula>0</formula>
    </cfRule>
  </conditionalFormatting>
  <conditionalFormatting sqref="N31">
    <cfRule type="cellIs" dxfId="1399" priority="21" stopIfTrue="1" operator="equal">
      <formula>1</formula>
    </cfRule>
  </conditionalFormatting>
  <conditionalFormatting sqref="P50:Q50">
    <cfRule type="cellIs" dxfId="1398" priority="24" stopIfTrue="1" operator="equal">
      <formula>0</formula>
    </cfRule>
  </conditionalFormatting>
  <conditionalFormatting sqref="P50:Q50">
    <cfRule type="cellIs" dxfId="1397" priority="23" stopIfTrue="1" operator="equal">
      <formula>1</formula>
    </cfRule>
  </conditionalFormatting>
  <conditionalFormatting sqref="N44:O44 N47">
    <cfRule type="cellIs" dxfId="1396" priority="20" stopIfTrue="1" operator="equal">
      <formula>0</formula>
    </cfRule>
  </conditionalFormatting>
  <conditionalFormatting sqref="N44:O44 N47">
    <cfRule type="cellIs" dxfId="1395" priority="19" stopIfTrue="1" operator="equal">
      <formula>1</formula>
    </cfRule>
  </conditionalFormatting>
  <conditionalFormatting sqref="P92">
    <cfRule type="cellIs" dxfId="1394" priority="14" stopIfTrue="1" operator="equal">
      <formula>0</formula>
    </cfRule>
  </conditionalFormatting>
  <conditionalFormatting sqref="P92">
    <cfRule type="cellIs" dxfId="1393" priority="13" stopIfTrue="1" operator="equal">
      <formula>1</formula>
    </cfRule>
  </conditionalFormatting>
  <conditionalFormatting sqref="P92">
    <cfRule type="cellIs" dxfId="1392" priority="15" stopIfTrue="1" operator="equal">
      <formula>9</formula>
    </cfRule>
  </conditionalFormatting>
  <conditionalFormatting sqref="N86:O86">
    <cfRule type="cellIs" dxfId="1391" priority="17" stopIfTrue="1" operator="equal">
      <formula>0</formula>
    </cfRule>
  </conditionalFormatting>
  <conditionalFormatting sqref="N86:O86">
    <cfRule type="cellIs" dxfId="1390" priority="16" stopIfTrue="1" operator="equal">
      <formula>1</formula>
    </cfRule>
  </conditionalFormatting>
  <conditionalFormatting sqref="N86:O86">
    <cfRule type="cellIs" dxfId="1389" priority="18" stopIfTrue="1" operator="equal">
      <formula>9</formula>
    </cfRule>
  </conditionalFormatting>
  <conditionalFormatting sqref="N119">
    <cfRule type="cellIs" dxfId="1388" priority="8" stopIfTrue="1" operator="equal">
      <formula>0</formula>
    </cfRule>
  </conditionalFormatting>
  <conditionalFormatting sqref="N119">
    <cfRule type="cellIs" dxfId="1387" priority="7" stopIfTrue="1" operator="equal">
      <formula>1</formula>
    </cfRule>
  </conditionalFormatting>
  <conditionalFormatting sqref="N119">
    <cfRule type="cellIs" dxfId="1386" priority="9" stopIfTrue="1" operator="equal">
      <formula>9</formula>
    </cfRule>
  </conditionalFormatting>
  <conditionalFormatting sqref="N113">
    <cfRule type="cellIs" dxfId="1385" priority="11" stopIfTrue="1" operator="equal">
      <formula>0</formula>
    </cfRule>
  </conditionalFormatting>
  <conditionalFormatting sqref="N113">
    <cfRule type="cellIs" dxfId="1384" priority="10" stopIfTrue="1" operator="equal">
      <formula>1</formula>
    </cfRule>
  </conditionalFormatting>
  <conditionalFormatting sqref="N113">
    <cfRule type="cellIs" dxfId="1383" priority="12" stopIfTrue="1" operator="equal">
      <formula>9</formula>
    </cfRule>
  </conditionalFormatting>
  <conditionalFormatting sqref="N125:P125">
    <cfRule type="cellIs" dxfId="1382" priority="5" stopIfTrue="1" operator="equal">
      <formula>0</formula>
    </cfRule>
  </conditionalFormatting>
  <conditionalFormatting sqref="N125:P125">
    <cfRule type="cellIs" dxfId="1381" priority="4" stopIfTrue="1" operator="equal">
      <formula>1</formula>
    </cfRule>
  </conditionalFormatting>
  <conditionalFormatting sqref="N125:P125">
    <cfRule type="cellIs" dxfId="1380" priority="6" stopIfTrue="1" operator="equal">
      <formula>9</formula>
    </cfRule>
  </conditionalFormatting>
  <conditionalFormatting sqref="N128">
    <cfRule type="cellIs" dxfId="1379" priority="1" stopIfTrue="1" operator="equal">
      <formula>1</formula>
    </cfRule>
  </conditionalFormatting>
  <conditionalFormatting sqref="N128">
    <cfRule type="cellIs" dxfId="1378" priority="2" stopIfTrue="1" operator="equal">
      <formula>0</formula>
    </cfRule>
  </conditionalFormatting>
  <conditionalFormatting sqref="N128">
    <cfRule type="cellIs" dxfId="137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37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375" priority="25" stopIfTrue="1" operator="equal">
      <formula>1</formula>
    </cfRule>
  </conditionalFormatting>
  <conditionalFormatting sqref="N98 N101 N65:U65 N74:Q74 N77 N83:O83 N92:O92 N107:O107 N68:U68 T70:U70 N134:U134 S136:T136">
    <cfRule type="cellIs" dxfId="1374" priority="27" stopIfTrue="1" operator="equal">
      <formula>9</formula>
    </cfRule>
  </conditionalFormatting>
  <conditionalFormatting sqref="N31">
    <cfRule type="cellIs" dxfId="1373" priority="22" stopIfTrue="1" operator="equal">
      <formula>0</formula>
    </cfRule>
  </conditionalFormatting>
  <conditionalFormatting sqref="N31">
    <cfRule type="cellIs" dxfId="1372" priority="21" stopIfTrue="1" operator="equal">
      <formula>1</formula>
    </cfRule>
  </conditionalFormatting>
  <conditionalFormatting sqref="P50:Q50">
    <cfRule type="cellIs" dxfId="1371" priority="24" stopIfTrue="1" operator="equal">
      <formula>0</formula>
    </cfRule>
  </conditionalFormatting>
  <conditionalFormatting sqref="P50:Q50">
    <cfRule type="cellIs" dxfId="1370" priority="23" stopIfTrue="1" operator="equal">
      <formula>1</formula>
    </cfRule>
  </conditionalFormatting>
  <conditionalFormatting sqref="N44:O44 N47">
    <cfRule type="cellIs" dxfId="1369" priority="20" stopIfTrue="1" operator="equal">
      <formula>0</formula>
    </cfRule>
  </conditionalFormatting>
  <conditionalFormatting sqref="N44:O44 N47">
    <cfRule type="cellIs" dxfId="1368" priority="19" stopIfTrue="1" operator="equal">
      <formula>1</formula>
    </cfRule>
  </conditionalFormatting>
  <conditionalFormatting sqref="P92">
    <cfRule type="cellIs" dxfId="1367" priority="14" stopIfTrue="1" operator="equal">
      <formula>0</formula>
    </cfRule>
  </conditionalFormatting>
  <conditionalFormatting sqref="P92">
    <cfRule type="cellIs" dxfId="1366" priority="13" stopIfTrue="1" operator="equal">
      <formula>1</formula>
    </cfRule>
  </conditionalFormatting>
  <conditionalFormatting sqref="P92">
    <cfRule type="cellIs" dxfId="1365" priority="15" stopIfTrue="1" operator="equal">
      <formula>9</formula>
    </cfRule>
  </conditionalFormatting>
  <conditionalFormatting sqref="N86:O86">
    <cfRule type="cellIs" dxfId="1364" priority="17" stopIfTrue="1" operator="equal">
      <formula>0</formula>
    </cfRule>
  </conditionalFormatting>
  <conditionalFormatting sqref="N86:O86">
    <cfRule type="cellIs" dxfId="1363" priority="16" stopIfTrue="1" operator="equal">
      <formula>1</formula>
    </cfRule>
  </conditionalFormatting>
  <conditionalFormatting sqref="N86:O86">
    <cfRule type="cellIs" dxfId="1362" priority="18" stopIfTrue="1" operator="equal">
      <formula>9</formula>
    </cfRule>
  </conditionalFormatting>
  <conditionalFormatting sqref="N119">
    <cfRule type="cellIs" dxfId="1361" priority="8" stopIfTrue="1" operator="equal">
      <formula>0</formula>
    </cfRule>
  </conditionalFormatting>
  <conditionalFormatting sqref="N119">
    <cfRule type="cellIs" dxfId="1360" priority="7" stopIfTrue="1" operator="equal">
      <formula>1</formula>
    </cfRule>
  </conditionalFormatting>
  <conditionalFormatting sqref="N119">
    <cfRule type="cellIs" dxfId="1359" priority="9" stopIfTrue="1" operator="equal">
      <formula>9</formula>
    </cfRule>
  </conditionalFormatting>
  <conditionalFormatting sqref="N113">
    <cfRule type="cellIs" dxfId="1358" priority="11" stopIfTrue="1" operator="equal">
      <formula>0</formula>
    </cfRule>
  </conditionalFormatting>
  <conditionalFormatting sqref="N113">
    <cfRule type="cellIs" dxfId="1357" priority="10" stopIfTrue="1" operator="equal">
      <formula>1</formula>
    </cfRule>
  </conditionalFormatting>
  <conditionalFormatting sqref="N113">
    <cfRule type="cellIs" dxfId="1356" priority="12" stopIfTrue="1" operator="equal">
      <formula>9</formula>
    </cfRule>
  </conditionalFormatting>
  <conditionalFormatting sqref="N125:P125">
    <cfRule type="cellIs" dxfId="1355" priority="5" stopIfTrue="1" operator="equal">
      <formula>0</formula>
    </cfRule>
  </conditionalFormatting>
  <conditionalFormatting sqref="N125:P125">
    <cfRule type="cellIs" dxfId="1354" priority="4" stopIfTrue="1" operator="equal">
      <formula>1</formula>
    </cfRule>
  </conditionalFormatting>
  <conditionalFormatting sqref="N125:P125">
    <cfRule type="cellIs" dxfId="1353" priority="6" stopIfTrue="1" operator="equal">
      <formula>9</formula>
    </cfRule>
  </conditionalFormatting>
  <conditionalFormatting sqref="N128">
    <cfRule type="cellIs" dxfId="1352" priority="1" stopIfTrue="1" operator="equal">
      <formula>1</formula>
    </cfRule>
  </conditionalFormatting>
  <conditionalFormatting sqref="N128">
    <cfRule type="cellIs" dxfId="1351" priority="2" stopIfTrue="1" operator="equal">
      <formula>0</formula>
    </cfRule>
  </conditionalFormatting>
  <conditionalFormatting sqref="N128">
    <cfRule type="cellIs" dxfId="135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34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348" priority="25" stopIfTrue="1" operator="equal">
      <formula>1</formula>
    </cfRule>
  </conditionalFormatting>
  <conditionalFormatting sqref="N98 N101 N65:U65 N74:Q74 N77 N83:O83 N92:O92 N107:O107 N68:U68 T70:U70 N134:U134 S136:T136">
    <cfRule type="cellIs" dxfId="1347" priority="27" stopIfTrue="1" operator="equal">
      <formula>9</formula>
    </cfRule>
  </conditionalFormatting>
  <conditionalFormatting sqref="N31">
    <cfRule type="cellIs" dxfId="1346" priority="22" stopIfTrue="1" operator="equal">
      <formula>0</formula>
    </cfRule>
  </conditionalFormatting>
  <conditionalFormatting sqref="N31">
    <cfRule type="cellIs" dxfId="1345" priority="21" stopIfTrue="1" operator="equal">
      <formula>1</formula>
    </cfRule>
  </conditionalFormatting>
  <conditionalFormatting sqref="P50:Q50">
    <cfRule type="cellIs" dxfId="1344" priority="24" stopIfTrue="1" operator="equal">
      <formula>0</formula>
    </cfRule>
  </conditionalFormatting>
  <conditionalFormatting sqref="P50:Q50">
    <cfRule type="cellIs" dxfId="1343" priority="23" stopIfTrue="1" operator="equal">
      <formula>1</formula>
    </cfRule>
  </conditionalFormatting>
  <conditionalFormatting sqref="N44:O44 N47">
    <cfRule type="cellIs" dxfId="1342" priority="20" stopIfTrue="1" operator="equal">
      <formula>0</formula>
    </cfRule>
  </conditionalFormatting>
  <conditionalFormatting sqref="N44:O44 N47">
    <cfRule type="cellIs" dxfId="1341" priority="19" stopIfTrue="1" operator="equal">
      <formula>1</formula>
    </cfRule>
  </conditionalFormatting>
  <conditionalFormatting sqref="P92">
    <cfRule type="cellIs" dxfId="1340" priority="14" stopIfTrue="1" operator="equal">
      <formula>0</formula>
    </cfRule>
  </conditionalFormatting>
  <conditionalFormatting sqref="P92">
    <cfRule type="cellIs" dxfId="1339" priority="13" stopIfTrue="1" operator="equal">
      <formula>1</formula>
    </cfRule>
  </conditionalFormatting>
  <conditionalFormatting sqref="P92">
    <cfRule type="cellIs" dxfId="1338" priority="15" stopIfTrue="1" operator="equal">
      <formula>9</formula>
    </cfRule>
  </conditionalFormatting>
  <conditionalFormatting sqref="N86:O86">
    <cfRule type="cellIs" dxfId="1337" priority="17" stopIfTrue="1" operator="equal">
      <formula>0</formula>
    </cfRule>
  </conditionalFormatting>
  <conditionalFormatting sqref="N86:O86">
    <cfRule type="cellIs" dxfId="1336" priority="16" stopIfTrue="1" operator="equal">
      <formula>1</formula>
    </cfRule>
  </conditionalFormatting>
  <conditionalFormatting sqref="N86:O86">
    <cfRule type="cellIs" dxfId="1335" priority="18" stopIfTrue="1" operator="equal">
      <formula>9</formula>
    </cfRule>
  </conditionalFormatting>
  <conditionalFormatting sqref="N119">
    <cfRule type="cellIs" dxfId="1334" priority="8" stopIfTrue="1" operator="equal">
      <formula>0</formula>
    </cfRule>
  </conditionalFormatting>
  <conditionalFormatting sqref="N119">
    <cfRule type="cellIs" dxfId="1333" priority="7" stopIfTrue="1" operator="equal">
      <formula>1</formula>
    </cfRule>
  </conditionalFormatting>
  <conditionalFormatting sqref="N119">
    <cfRule type="cellIs" dxfId="1332" priority="9" stopIfTrue="1" operator="equal">
      <formula>9</formula>
    </cfRule>
  </conditionalFormatting>
  <conditionalFormatting sqref="N113">
    <cfRule type="cellIs" dxfId="1331" priority="11" stopIfTrue="1" operator="equal">
      <formula>0</formula>
    </cfRule>
  </conditionalFormatting>
  <conditionalFormatting sqref="N113">
    <cfRule type="cellIs" dxfId="1330" priority="10" stopIfTrue="1" operator="equal">
      <formula>1</formula>
    </cfRule>
  </conditionalFormatting>
  <conditionalFormatting sqref="N113">
    <cfRule type="cellIs" dxfId="1329" priority="12" stopIfTrue="1" operator="equal">
      <formula>9</formula>
    </cfRule>
  </conditionalFormatting>
  <conditionalFormatting sqref="N125:P125">
    <cfRule type="cellIs" dxfId="1328" priority="5" stopIfTrue="1" operator="equal">
      <formula>0</formula>
    </cfRule>
  </conditionalFormatting>
  <conditionalFormatting sqref="N125:P125">
    <cfRule type="cellIs" dxfId="1327" priority="4" stopIfTrue="1" operator="equal">
      <formula>1</formula>
    </cfRule>
  </conditionalFormatting>
  <conditionalFormatting sqref="N125:P125">
    <cfRule type="cellIs" dxfId="1326" priority="6" stopIfTrue="1" operator="equal">
      <formula>9</formula>
    </cfRule>
  </conditionalFormatting>
  <conditionalFormatting sqref="N128">
    <cfRule type="cellIs" dxfId="1325" priority="1" stopIfTrue="1" operator="equal">
      <formula>1</formula>
    </cfRule>
  </conditionalFormatting>
  <conditionalFormatting sqref="N128">
    <cfRule type="cellIs" dxfId="1324" priority="2" stopIfTrue="1" operator="equal">
      <formula>0</formula>
    </cfRule>
  </conditionalFormatting>
  <conditionalFormatting sqref="N128">
    <cfRule type="cellIs" dxfId="132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32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321" priority="25" stopIfTrue="1" operator="equal">
      <formula>1</formula>
    </cfRule>
  </conditionalFormatting>
  <conditionalFormatting sqref="N98 N101 N65:U65 N74:Q74 N77 N83:O83 N92:O92 N107:O107 N68:U68 T70:U70 N134:U134 S136:T136">
    <cfRule type="cellIs" dxfId="1320" priority="27" stopIfTrue="1" operator="equal">
      <formula>9</formula>
    </cfRule>
  </conditionalFormatting>
  <conditionalFormatting sqref="N31">
    <cfRule type="cellIs" dxfId="1319" priority="22" stopIfTrue="1" operator="equal">
      <formula>0</formula>
    </cfRule>
  </conditionalFormatting>
  <conditionalFormatting sqref="N31">
    <cfRule type="cellIs" dxfId="1318" priority="21" stopIfTrue="1" operator="equal">
      <formula>1</formula>
    </cfRule>
  </conditionalFormatting>
  <conditionalFormatting sqref="P50:Q50">
    <cfRule type="cellIs" dxfId="1317" priority="24" stopIfTrue="1" operator="equal">
      <formula>0</formula>
    </cfRule>
  </conditionalFormatting>
  <conditionalFormatting sqref="P50:Q50">
    <cfRule type="cellIs" dxfId="1316" priority="23" stopIfTrue="1" operator="equal">
      <formula>1</formula>
    </cfRule>
  </conditionalFormatting>
  <conditionalFormatting sqref="N44:O44 N47">
    <cfRule type="cellIs" dxfId="1315" priority="20" stopIfTrue="1" operator="equal">
      <formula>0</formula>
    </cfRule>
  </conditionalFormatting>
  <conditionalFormatting sqref="N44:O44 N47">
    <cfRule type="cellIs" dxfId="1314" priority="19" stopIfTrue="1" operator="equal">
      <formula>1</formula>
    </cfRule>
  </conditionalFormatting>
  <conditionalFormatting sqref="P92">
    <cfRule type="cellIs" dxfId="1313" priority="14" stopIfTrue="1" operator="equal">
      <formula>0</formula>
    </cfRule>
  </conditionalFormatting>
  <conditionalFormatting sqref="P92">
    <cfRule type="cellIs" dxfId="1312" priority="13" stopIfTrue="1" operator="equal">
      <formula>1</formula>
    </cfRule>
  </conditionalFormatting>
  <conditionalFormatting sqref="P92">
    <cfRule type="cellIs" dxfId="1311" priority="15" stopIfTrue="1" operator="equal">
      <formula>9</formula>
    </cfRule>
  </conditionalFormatting>
  <conditionalFormatting sqref="N86:O86">
    <cfRule type="cellIs" dxfId="1310" priority="17" stopIfTrue="1" operator="equal">
      <formula>0</formula>
    </cfRule>
  </conditionalFormatting>
  <conditionalFormatting sqref="N86:O86">
    <cfRule type="cellIs" dxfId="1309" priority="16" stopIfTrue="1" operator="equal">
      <formula>1</formula>
    </cfRule>
  </conditionalFormatting>
  <conditionalFormatting sqref="N86:O86">
    <cfRule type="cellIs" dxfId="1308" priority="18" stopIfTrue="1" operator="equal">
      <formula>9</formula>
    </cfRule>
  </conditionalFormatting>
  <conditionalFormatting sqref="N119">
    <cfRule type="cellIs" dxfId="1307" priority="8" stopIfTrue="1" operator="equal">
      <formula>0</formula>
    </cfRule>
  </conditionalFormatting>
  <conditionalFormatting sqref="N119">
    <cfRule type="cellIs" dxfId="1306" priority="7" stopIfTrue="1" operator="equal">
      <formula>1</formula>
    </cfRule>
  </conditionalFormatting>
  <conditionalFormatting sqref="N119">
    <cfRule type="cellIs" dxfId="1305" priority="9" stopIfTrue="1" operator="equal">
      <formula>9</formula>
    </cfRule>
  </conditionalFormatting>
  <conditionalFormatting sqref="N113">
    <cfRule type="cellIs" dxfId="1304" priority="11" stopIfTrue="1" operator="equal">
      <formula>0</formula>
    </cfRule>
  </conditionalFormatting>
  <conditionalFormatting sqref="N113">
    <cfRule type="cellIs" dxfId="1303" priority="10" stopIfTrue="1" operator="equal">
      <formula>1</formula>
    </cfRule>
  </conditionalFormatting>
  <conditionalFormatting sqref="N113">
    <cfRule type="cellIs" dxfId="1302" priority="12" stopIfTrue="1" operator="equal">
      <formula>9</formula>
    </cfRule>
  </conditionalFormatting>
  <conditionalFormatting sqref="N125:P125">
    <cfRule type="cellIs" dxfId="1301" priority="5" stopIfTrue="1" operator="equal">
      <formula>0</formula>
    </cfRule>
  </conditionalFormatting>
  <conditionalFormatting sqref="N125:P125">
    <cfRule type="cellIs" dxfId="1300" priority="4" stopIfTrue="1" operator="equal">
      <formula>1</formula>
    </cfRule>
  </conditionalFormatting>
  <conditionalFormatting sqref="N125:P125">
    <cfRule type="cellIs" dxfId="1299" priority="6" stopIfTrue="1" operator="equal">
      <formula>9</formula>
    </cfRule>
  </conditionalFormatting>
  <conditionalFormatting sqref="N128">
    <cfRule type="cellIs" dxfId="1298" priority="1" stopIfTrue="1" operator="equal">
      <formula>1</formula>
    </cfRule>
  </conditionalFormatting>
  <conditionalFormatting sqref="N128">
    <cfRule type="cellIs" dxfId="1297" priority="2" stopIfTrue="1" operator="equal">
      <formula>0</formula>
    </cfRule>
  </conditionalFormatting>
  <conditionalFormatting sqref="N128">
    <cfRule type="cellIs" dxfId="129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F73"/>
  <sheetViews>
    <sheetView workbookViewId="0">
      <selection activeCell="C11" sqref="C11"/>
    </sheetView>
  </sheetViews>
  <sheetFormatPr baseColWidth="10" defaultRowHeight="14.25" x14ac:dyDescent="0.2"/>
  <cols>
    <col min="1" max="1" width="10.625" customWidth="1"/>
    <col min="2" max="2" width="30.625" customWidth="1"/>
    <col min="3" max="11" width="2.375" customWidth="1"/>
    <col min="12" max="32" width="3.25" customWidth="1"/>
  </cols>
  <sheetData>
    <row r="2" spans="1:32" x14ac:dyDescent="0.2">
      <c r="A2" s="155" t="s">
        <v>28</v>
      </c>
      <c r="B2" s="155"/>
      <c r="C2" s="155"/>
      <c r="G2" s="1"/>
      <c r="H2" s="156" t="s">
        <v>1</v>
      </c>
      <c r="I2" s="156"/>
      <c r="J2" s="2">
        <v>1</v>
      </c>
      <c r="K2" s="3" t="s">
        <v>2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</row>
    <row r="3" spans="1:32" x14ac:dyDescent="0.2">
      <c r="A3" s="155"/>
      <c r="B3" s="155"/>
      <c r="C3" s="155"/>
      <c r="G3" s="5"/>
      <c r="H3" s="157" t="s">
        <v>1</v>
      </c>
      <c r="I3" s="157"/>
      <c r="J3" s="6">
        <v>9</v>
      </c>
      <c r="K3" s="7" t="s">
        <v>27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8"/>
    </row>
    <row r="4" spans="1:32" x14ac:dyDescent="0.2">
      <c r="A4" s="155"/>
      <c r="B4" s="155"/>
      <c r="C4" s="155"/>
      <c r="G4" s="5"/>
      <c r="H4" s="157" t="s">
        <v>1</v>
      </c>
      <c r="I4" s="157"/>
      <c r="J4" s="6">
        <v>0</v>
      </c>
      <c r="K4" s="7" t="s">
        <v>3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8"/>
    </row>
    <row r="5" spans="1:32" x14ac:dyDescent="0.2">
      <c r="A5" s="155"/>
      <c r="B5" s="155"/>
      <c r="C5" s="155"/>
      <c r="G5" s="9"/>
      <c r="H5" s="158" t="s">
        <v>1</v>
      </c>
      <c r="I5" s="158"/>
      <c r="J5" s="61" t="s">
        <v>24</v>
      </c>
      <c r="K5" s="62" t="s">
        <v>26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1"/>
    </row>
    <row r="10" spans="1:32" x14ac:dyDescent="0.2">
      <c r="B10" s="96" t="s">
        <v>68</v>
      </c>
      <c r="C10" s="95">
        <v>1</v>
      </c>
      <c r="D10" s="95">
        <f t="shared" ref="D10:AF10" si="0">SUM(C10+1)</f>
        <v>2</v>
      </c>
      <c r="E10" s="95">
        <f t="shared" si="0"/>
        <v>3</v>
      </c>
      <c r="F10" s="95">
        <f t="shared" si="0"/>
        <v>4</v>
      </c>
      <c r="G10" s="95">
        <f t="shared" si="0"/>
        <v>5</v>
      </c>
      <c r="H10" s="95">
        <f t="shared" si="0"/>
        <v>6</v>
      </c>
      <c r="I10" s="95">
        <f t="shared" si="0"/>
        <v>7</v>
      </c>
      <c r="J10" s="95">
        <f t="shared" si="0"/>
        <v>8</v>
      </c>
      <c r="K10" s="95">
        <f t="shared" si="0"/>
        <v>9</v>
      </c>
      <c r="L10" s="95">
        <f t="shared" si="0"/>
        <v>10</v>
      </c>
      <c r="M10" s="95">
        <f t="shared" si="0"/>
        <v>11</v>
      </c>
      <c r="N10" s="95">
        <f t="shared" si="0"/>
        <v>12</v>
      </c>
      <c r="O10" s="95">
        <f t="shared" si="0"/>
        <v>13</v>
      </c>
      <c r="P10" s="95">
        <f t="shared" si="0"/>
        <v>14</v>
      </c>
      <c r="Q10" s="95">
        <f t="shared" si="0"/>
        <v>15</v>
      </c>
      <c r="R10" s="95">
        <f t="shared" si="0"/>
        <v>16</v>
      </c>
      <c r="S10" s="95">
        <f t="shared" si="0"/>
        <v>17</v>
      </c>
      <c r="T10" s="95">
        <f t="shared" si="0"/>
        <v>18</v>
      </c>
      <c r="U10" s="95">
        <f t="shared" si="0"/>
        <v>19</v>
      </c>
      <c r="V10" s="95">
        <f t="shared" si="0"/>
        <v>20</v>
      </c>
      <c r="W10" s="95">
        <f t="shared" si="0"/>
        <v>21</v>
      </c>
      <c r="X10" s="95">
        <f t="shared" si="0"/>
        <v>22</v>
      </c>
      <c r="Y10" s="95">
        <f t="shared" si="0"/>
        <v>23</v>
      </c>
      <c r="Z10" s="95">
        <f t="shared" si="0"/>
        <v>24</v>
      </c>
      <c r="AA10" s="95">
        <f t="shared" si="0"/>
        <v>25</v>
      </c>
      <c r="AB10" s="95">
        <f t="shared" si="0"/>
        <v>26</v>
      </c>
      <c r="AC10" s="95">
        <f t="shared" si="0"/>
        <v>27</v>
      </c>
      <c r="AD10" s="95">
        <f t="shared" si="0"/>
        <v>28</v>
      </c>
      <c r="AE10" s="95">
        <f t="shared" si="0"/>
        <v>29</v>
      </c>
      <c r="AF10" s="95">
        <f t="shared" si="0"/>
        <v>30</v>
      </c>
    </row>
    <row r="11" spans="1:32" x14ac:dyDescent="0.2">
      <c r="A11">
        <f>IF(ISBLANK('Liste élèves'!A11),"",('Liste élèves'!A11))</f>
        <v>1</v>
      </c>
      <c r="B11" t="str">
        <f>IF(ISBLANK('Liste élèves'!B11),"",('Liste élèves'!B11))</f>
        <v/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</row>
    <row r="12" spans="1:32" x14ac:dyDescent="0.2">
      <c r="A12">
        <f>IF(ISBLANK('Liste élèves'!A12),"",('Liste élèves'!A12))</f>
        <v>2</v>
      </c>
      <c r="B12" t="str">
        <f>IF(ISBLANK('Liste élèves'!B12),"",('Liste élèves'!B12))</f>
        <v/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</row>
    <row r="13" spans="1:32" x14ac:dyDescent="0.2">
      <c r="A13">
        <f>IF(ISBLANK('Liste élèves'!A13),"",('Liste élèves'!A13))</f>
        <v>3</v>
      </c>
      <c r="B13" t="str">
        <f>IF(ISBLANK('Liste élèves'!B13),"",('Liste élèves'!B13))</f>
        <v/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</row>
    <row r="14" spans="1:32" x14ac:dyDescent="0.2">
      <c r="A14">
        <f>IF(ISBLANK('Liste élèves'!A14),"",('Liste élèves'!A14))</f>
        <v>4</v>
      </c>
      <c r="B14" t="str">
        <f>IF(ISBLANK('Liste élèves'!B14),"",('Liste élèves'!B14))</f>
        <v/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</row>
    <row r="15" spans="1:32" x14ac:dyDescent="0.2">
      <c r="A15">
        <f>IF(ISBLANK('Liste élèves'!A15),"",('Liste élèves'!A15))</f>
        <v>5</v>
      </c>
      <c r="B15" t="str">
        <f>IF(ISBLANK('Liste élèves'!B15),"",('Liste élèves'!B15))</f>
        <v/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</row>
    <row r="16" spans="1:32" x14ac:dyDescent="0.2">
      <c r="A16">
        <f>IF(ISBLANK('Liste élèves'!A16),"",('Liste élèves'!A16))</f>
        <v>6</v>
      </c>
      <c r="B16" t="str">
        <f>IF(ISBLANK('Liste élèves'!B16),"",('Liste élèves'!B16))</f>
        <v/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</row>
    <row r="17" spans="1:32" x14ac:dyDescent="0.2">
      <c r="A17">
        <f>IF(ISBLANK('Liste élèves'!A17),"",('Liste élèves'!A17))</f>
        <v>7</v>
      </c>
      <c r="B17" t="str">
        <f>IF(ISBLANK('Liste élèves'!B17),"",('Liste élèves'!B17))</f>
        <v/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</row>
    <row r="18" spans="1:32" x14ac:dyDescent="0.2">
      <c r="A18">
        <f>IF(ISBLANK('Liste élèves'!A18),"",('Liste élèves'!A18))</f>
        <v>8</v>
      </c>
      <c r="B18" t="str">
        <f>IF(ISBLANK('Liste élèves'!B18),"",('Liste élèves'!B18))</f>
        <v/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</row>
    <row r="19" spans="1:32" x14ac:dyDescent="0.2">
      <c r="A19">
        <f>IF(ISBLANK('Liste élèves'!A19),"",('Liste élèves'!A19))</f>
        <v>9</v>
      </c>
      <c r="B19" t="str">
        <f>IF(ISBLANK('Liste élèves'!B19),"",('Liste élèves'!B19))</f>
        <v/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</row>
    <row r="20" spans="1:32" x14ac:dyDescent="0.2">
      <c r="A20">
        <f>IF(ISBLANK('Liste élèves'!A20),"",('Liste élèves'!A20))</f>
        <v>10</v>
      </c>
      <c r="B20" t="str">
        <f>IF(ISBLANK('Liste élèves'!B20),"",('Liste élèves'!B20))</f>
        <v/>
      </c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</row>
    <row r="21" spans="1:32" x14ac:dyDescent="0.2">
      <c r="A21">
        <f>IF(ISBLANK('Liste élèves'!A21),"",('Liste élèves'!A21))</f>
        <v>11</v>
      </c>
      <c r="B21" t="str">
        <f>IF(ISBLANK('Liste élèves'!B21),"",('Liste élèves'!B21))</f>
        <v/>
      </c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</row>
    <row r="22" spans="1:32" x14ac:dyDescent="0.2">
      <c r="A22">
        <f>IF(ISBLANK('Liste élèves'!A22),"",('Liste élèves'!A22))</f>
        <v>12</v>
      </c>
      <c r="B22" t="str">
        <f>IF(ISBLANK('Liste élèves'!B22),"",('Liste élèves'!B22))</f>
        <v/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</row>
    <row r="23" spans="1:32" x14ac:dyDescent="0.2">
      <c r="A23">
        <f>IF(ISBLANK('Liste élèves'!A23),"",('Liste élèves'!A23))</f>
        <v>13</v>
      </c>
      <c r="B23" t="str">
        <f>IF(ISBLANK('Liste élèves'!B23),"",('Liste élèves'!B23))</f>
        <v/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</row>
    <row r="24" spans="1:32" x14ac:dyDescent="0.2">
      <c r="A24">
        <f>IF(ISBLANK('Liste élèves'!A24),"",('Liste élèves'!A24))</f>
        <v>14</v>
      </c>
      <c r="B24" t="str">
        <f>IF(ISBLANK('Liste élèves'!B24),"",('Liste élèves'!B24))</f>
        <v/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</row>
    <row r="25" spans="1:32" x14ac:dyDescent="0.2">
      <c r="A25">
        <f>IF(ISBLANK('Liste élèves'!A25),"",('Liste élèves'!A25))</f>
        <v>15</v>
      </c>
      <c r="B25" t="str">
        <f>IF(ISBLANK('Liste élèves'!B25),"",('Liste élèves'!B25))</f>
        <v/>
      </c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</row>
    <row r="26" spans="1:32" x14ac:dyDescent="0.2">
      <c r="A26">
        <f>IF(ISBLANK('Liste élèves'!A26),"",('Liste élèves'!A26))</f>
        <v>16</v>
      </c>
      <c r="B26" t="str">
        <f>IF(ISBLANK('Liste élèves'!B26),"",('Liste élèves'!B26))</f>
        <v/>
      </c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</row>
    <row r="27" spans="1:32" x14ac:dyDescent="0.2">
      <c r="A27">
        <f>IF(ISBLANK('Liste élèves'!A27),"",('Liste élèves'!A27))</f>
        <v>17</v>
      </c>
      <c r="B27" t="str">
        <f>IF(ISBLANK('Liste élèves'!B27),"",('Liste élèves'!B27))</f>
        <v/>
      </c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</row>
    <row r="28" spans="1:32" x14ac:dyDescent="0.2">
      <c r="A28">
        <f>IF(ISBLANK('Liste élèves'!A28),"",('Liste élèves'!A28))</f>
        <v>18</v>
      </c>
      <c r="B28" t="str">
        <f>IF(ISBLANK('Liste élèves'!B28),"",('Liste élèves'!B28))</f>
        <v/>
      </c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</row>
    <row r="29" spans="1:32" x14ac:dyDescent="0.2">
      <c r="A29">
        <f>IF(ISBLANK('Liste élèves'!A29),"",('Liste élèves'!A29))</f>
        <v>19</v>
      </c>
      <c r="B29" t="str">
        <f>IF(ISBLANK('Liste élèves'!B29),"",('Liste élèves'!B29))</f>
        <v/>
      </c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</row>
    <row r="30" spans="1:32" x14ac:dyDescent="0.2">
      <c r="A30">
        <f>IF(ISBLANK('Liste élèves'!A30),"",('Liste élèves'!A30))</f>
        <v>20</v>
      </c>
      <c r="B30" t="str">
        <f>IF(ISBLANK('Liste élèves'!B30),"",('Liste élèves'!B30))</f>
        <v/>
      </c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</row>
    <row r="31" spans="1:32" x14ac:dyDescent="0.2">
      <c r="A31">
        <f>IF(ISBLANK('Liste élèves'!A31),"",('Liste élèves'!A31))</f>
        <v>21</v>
      </c>
      <c r="B31" t="str">
        <f>IF(ISBLANK('Liste élèves'!B31),"",('Liste élèves'!B31))</f>
        <v/>
      </c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</row>
    <row r="32" spans="1:32" x14ac:dyDescent="0.2">
      <c r="A32">
        <f>IF(ISBLANK('Liste élèves'!A32),"",('Liste élèves'!A32))</f>
        <v>22</v>
      </c>
      <c r="B32" t="str">
        <f>IF(ISBLANK('Liste élèves'!B32),"",('Liste élèves'!B32))</f>
        <v/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</row>
    <row r="33" spans="1:32" x14ac:dyDescent="0.2">
      <c r="A33">
        <f>IF(ISBLANK('Liste élèves'!A33),"",('Liste élèves'!A33))</f>
        <v>23</v>
      </c>
      <c r="B33" t="str">
        <f>IF(ISBLANK('Liste élèves'!B33),"",('Liste élèves'!B33))</f>
        <v/>
      </c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</row>
    <row r="34" spans="1:32" x14ac:dyDescent="0.2">
      <c r="A34">
        <f>IF(ISBLANK('Liste élèves'!A34),"",('Liste élèves'!A34))</f>
        <v>24</v>
      </c>
      <c r="B34" t="str">
        <f>IF(ISBLANK('Liste élèves'!B34),"",('Liste élèves'!B34))</f>
        <v/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</row>
    <row r="35" spans="1:32" x14ac:dyDescent="0.2">
      <c r="A35">
        <f>IF(ISBLANK('Liste élèves'!A35),"",('Liste élèves'!A35))</f>
        <v>25</v>
      </c>
      <c r="B35" t="str">
        <f>IF(ISBLANK('Liste élèves'!B35),"",('Liste élèves'!B35))</f>
        <v/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</row>
    <row r="36" spans="1:32" x14ac:dyDescent="0.2">
      <c r="A36">
        <f>IF(ISBLANK('Liste élèves'!A36),"",('Liste élèves'!A36))</f>
        <v>26</v>
      </c>
      <c r="B36" t="str">
        <f>IF(ISBLANK('Liste élèves'!B36),"",('Liste élèves'!B36))</f>
        <v/>
      </c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</row>
    <row r="37" spans="1:32" x14ac:dyDescent="0.2">
      <c r="A37">
        <f>IF(ISBLANK('Liste élèves'!A37),"",('Liste élèves'!A37))</f>
        <v>27</v>
      </c>
      <c r="B37" t="str">
        <f>IF(ISBLANK('Liste élèves'!B37),"",('Liste élèves'!B37))</f>
        <v/>
      </c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</row>
    <row r="38" spans="1:32" x14ac:dyDescent="0.2">
      <c r="A38">
        <f>IF(ISBLANK('Liste élèves'!A38),"",('Liste élèves'!A38))</f>
        <v>28</v>
      </c>
      <c r="B38" t="str">
        <f>IF(ISBLANK('Liste élèves'!B38),"",('Liste élèves'!B38))</f>
        <v/>
      </c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</row>
    <row r="39" spans="1:32" x14ac:dyDescent="0.2">
      <c r="A39">
        <f>IF(ISBLANK('Liste élèves'!A39),"",('Liste élèves'!A39))</f>
        <v>29</v>
      </c>
      <c r="B39" t="str">
        <f>IF(ISBLANK('Liste élèves'!B39),"",('Liste élèves'!B39))</f>
        <v/>
      </c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</row>
    <row r="40" spans="1:32" x14ac:dyDescent="0.2">
      <c r="A40">
        <f>IF(ISBLANK('Liste élèves'!A40),"",('Liste élèves'!A40))</f>
        <v>30</v>
      </c>
      <c r="B40" t="str">
        <f>IF(ISBLANK('Liste élèves'!B40),"",('Liste élèves'!B40))</f>
        <v/>
      </c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</row>
    <row r="41" spans="1:32" x14ac:dyDescent="0.2">
      <c r="A41">
        <f>IF(ISBLANK('Liste élèves'!A41),"",('Liste élèves'!A41))</f>
        <v>31</v>
      </c>
      <c r="B41" t="str">
        <f>IF(ISBLANK('Liste élèves'!B41),"",('Liste élèves'!B41))</f>
        <v/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</row>
    <row r="42" spans="1:32" x14ac:dyDescent="0.2">
      <c r="A42">
        <f>IF(ISBLANK('Liste élèves'!A42),"",('Liste élèves'!A42))</f>
        <v>32</v>
      </c>
      <c r="B42" t="str">
        <f>IF(ISBLANK('Liste élèves'!B42),"",('Liste élèves'!B42))</f>
        <v/>
      </c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</row>
    <row r="43" spans="1:32" x14ac:dyDescent="0.2">
      <c r="A43">
        <f>IF(ISBLANK('Liste élèves'!A43),"",('Liste élèves'!A43))</f>
        <v>33</v>
      </c>
      <c r="B43" t="str">
        <f>IF(ISBLANK('Liste élèves'!B43),"",('Liste élèves'!B43))</f>
        <v/>
      </c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</row>
    <row r="44" spans="1:32" x14ac:dyDescent="0.2">
      <c r="A44">
        <f>IF(ISBLANK('Liste élèves'!A44),"",('Liste élèves'!A44))</f>
        <v>34</v>
      </c>
      <c r="B44" t="str">
        <f>IF(ISBLANK('Liste élèves'!B44),"",('Liste élèves'!B44))</f>
        <v/>
      </c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</row>
    <row r="45" spans="1:32" x14ac:dyDescent="0.2">
      <c r="A45">
        <f>IF(ISBLANK('Liste élèves'!A45),"",('Liste élèves'!A45))</f>
        <v>35</v>
      </c>
      <c r="B45" t="str">
        <f>IF(ISBLANK('Liste élèves'!B45),"",('Liste élèves'!B45))</f>
        <v/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</row>
    <row r="46" spans="1:32" x14ac:dyDescent="0.2">
      <c r="A46">
        <f>IF(ISBLANK('Liste élèves'!A46),"",('Liste élèves'!A46))</f>
        <v>36</v>
      </c>
      <c r="B46" t="str">
        <f>IF(ISBLANK('Liste élèves'!B46),"",('Liste élèves'!B46))</f>
        <v/>
      </c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</row>
    <row r="47" spans="1:32" x14ac:dyDescent="0.2">
      <c r="A47">
        <f>IF(ISBLANK('Liste élèves'!A47),"",('Liste élèves'!A47))</f>
        <v>37</v>
      </c>
      <c r="B47" t="str">
        <f>IF(ISBLANK('Liste élèves'!B47),"",('Liste élèves'!B47))</f>
        <v/>
      </c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</row>
    <row r="48" spans="1:32" x14ac:dyDescent="0.2">
      <c r="A48">
        <f>IF(ISBLANK('Liste élèves'!A48),"",('Liste élèves'!A48))</f>
        <v>38</v>
      </c>
      <c r="B48" t="str">
        <f>IF(ISBLANK('Liste élèves'!B48),"",('Liste élèves'!B48))</f>
        <v/>
      </c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</row>
    <row r="49" spans="1:32" x14ac:dyDescent="0.2">
      <c r="A49">
        <f>IF(ISBLANK('Liste élèves'!A49),"",('Liste élèves'!A49))</f>
        <v>39</v>
      </c>
      <c r="B49" t="str">
        <f>IF(ISBLANK('Liste élèves'!B49),"",('Liste élèves'!B49))</f>
        <v/>
      </c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</row>
    <row r="50" spans="1:32" x14ac:dyDescent="0.2">
      <c r="A50">
        <f>IF(ISBLANK('Liste élèves'!A50),"",('Liste élèves'!A50))</f>
        <v>40</v>
      </c>
      <c r="B50" t="str">
        <f>IF(ISBLANK('Liste élèves'!B50),"",('Liste élèves'!B50))</f>
        <v/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</row>
    <row r="51" spans="1:32" x14ac:dyDescent="0.2">
      <c r="A51">
        <f>IF(ISBLANK('Liste élèves'!A51),"",('Liste élèves'!A51))</f>
        <v>41</v>
      </c>
      <c r="B51" t="str">
        <f>IF(ISBLANK('Liste élèves'!B51),"",('Liste élèves'!B51))</f>
        <v/>
      </c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</row>
    <row r="52" spans="1:32" x14ac:dyDescent="0.2">
      <c r="A52">
        <f>IF(ISBLANK('Liste élèves'!A52),"",('Liste élèves'!A52))</f>
        <v>42</v>
      </c>
      <c r="B52" t="str">
        <f>IF(ISBLANK('Liste élèves'!B52),"",('Liste élèves'!B52))</f>
        <v/>
      </c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</row>
    <row r="53" spans="1:32" x14ac:dyDescent="0.2">
      <c r="A53">
        <f>IF(ISBLANK('Liste élèves'!A53),"",('Liste élèves'!A53))</f>
        <v>43</v>
      </c>
      <c r="B53" t="str">
        <f>IF(ISBLANK('Liste élèves'!B53),"",('Liste élèves'!B53))</f>
        <v/>
      </c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</row>
    <row r="54" spans="1:32" x14ac:dyDescent="0.2">
      <c r="A54">
        <f>IF(ISBLANK('Liste élèves'!A54),"",('Liste élèves'!A54))</f>
        <v>44</v>
      </c>
      <c r="B54" t="str">
        <f>IF(ISBLANK('Liste élèves'!B54),"",('Liste élèves'!B54))</f>
        <v/>
      </c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</row>
    <row r="55" spans="1:32" x14ac:dyDescent="0.2">
      <c r="A55">
        <f>IF(ISBLANK('Liste élèves'!A55),"",('Liste élèves'!A55))</f>
        <v>45</v>
      </c>
      <c r="B55" t="str">
        <f>IF(ISBLANK('Liste élèves'!B55),"",('Liste élèves'!B55))</f>
        <v/>
      </c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</row>
    <row r="56" spans="1:32" x14ac:dyDescent="0.2">
      <c r="A56">
        <f>IF(ISBLANK('Liste élèves'!A56),"",('Liste élèves'!A56))</f>
        <v>46</v>
      </c>
      <c r="B56" t="str">
        <f>IF(ISBLANK('Liste élèves'!B56),"",('Liste élèves'!B56))</f>
        <v/>
      </c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</row>
    <row r="57" spans="1:32" x14ac:dyDescent="0.2">
      <c r="A57">
        <f>IF(ISBLANK('Liste élèves'!A57),"",('Liste élèves'!A57))</f>
        <v>47</v>
      </c>
      <c r="B57" t="str">
        <f>IF(ISBLANK('Liste élèves'!B57),"",('Liste élèves'!B57))</f>
        <v/>
      </c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</row>
    <row r="58" spans="1:32" x14ac:dyDescent="0.2">
      <c r="A58">
        <f>IF(ISBLANK('Liste élèves'!A58),"",('Liste élèves'!A58))</f>
        <v>48</v>
      </c>
      <c r="B58" t="str">
        <f>IF(ISBLANK('Liste élèves'!B58),"",('Liste élèves'!B58))</f>
        <v/>
      </c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</row>
    <row r="59" spans="1:32" x14ac:dyDescent="0.2">
      <c r="A59">
        <f>IF(ISBLANK('Liste élèves'!A59),"",('Liste élèves'!A59))</f>
        <v>49</v>
      </c>
      <c r="B59" t="str">
        <f>IF(ISBLANK('Liste élèves'!B59),"",('Liste élèves'!B59))</f>
        <v/>
      </c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</row>
    <row r="60" spans="1:32" x14ac:dyDescent="0.2">
      <c r="A60">
        <f>IF(ISBLANK('Liste élèves'!A60),"",('Liste élèves'!A60))</f>
        <v>50</v>
      </c>
      <c r="B60" t="str">
        <f>IF(ISBLANK('Liste élèves'!B60),"",('Liste élèves'!B60))</f>
        <v/>
      </c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</row>
    <row r="61" spans="1:32" x14ac:dyDescent="0.2">
      <c r="A61">
        <f>IF(ISBLANK('Liste élèves'!A61),"",('Liste élèves'!A61))</f>
        <v>51</v>
      </c>
      <c r="B61" t="str">
        <f>IF(ISBLANK('Liste élèves'!B61),"",('Liste élèves'!B61))</f>
        <v/>
      </c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</row>
    <row r="62" spans="1:32" x14ac:dyDescent="0.2">
      <c r="A62">
        <f>IF(ISBLANK('Liste élèves'!A62),"",('Liste élèves'!A62))</f>
        <v>52</v>
      </c>
      <c r="B62" t="str">
        <f>IF(ISBLANK('Liste élèves'!B62),"",('Liste élèves'!B62))</f>
        <v/>
      </c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</row>
    <row r="63" spans="1:32" x14ac:dyDescent="0.2">
      <c r="A63">
        <f>IF(ISBLANK('Liste élèves'!A63),"",('Liste élèves'!A63))</f>
        <v>53</v>
      </c>
      <c r="B63" t="str">
        <f>IF(ISBLANK('Liste élèves'!B63),"",('Liste élèves'!B63))</f>
        <v/>
      </c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</row>
    <row r="64" spans="1:32" x14ac:dyDescent="0.2">
      <c r="A64">
        <f>IF(ISBLANK('Liste élèves'!A64),"",('Liste élèves'!A64))</f>
        <v>54</v>
      </c>
      <c r="B64" t="str">
        <f>IF(ISBLANK('Liste élèves'!B64),"",('Liste élèves'!B64))</f>
        <v/>
      </c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</row>
    <row r="65" spans="1:32" x14ac:dyDescent="0.2">
      <c r="A65">
        <f>IF(ISBLANK('Liste élèves'!A65),"",('Liste élèves'!A65))</f>
        <v>55</v>
      </c>
      <c r="B65" t="str">
        <f>IF(ISBLANK('Liste élèves'!B65),"",('Liste élèves'!B65))</f>
        <v/>
      </c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</row>
    <row r="66" spans="1:32" x14ac:dyDescent="0.2">
      <c r="A66">
        <f>IF(ISBLANK('Liste élèves'!A66),"",('Liste élèves'!A66))</f>
        <v>56</v>
      </c>
      <c r="B66" t="str">
        <f>IF(ISBLANK('Liste élèves'!B66),"",('Liste élèves'!B66))</f>
        <v/>
      </c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</row>
    <row r="67" spans="1:32" x14ac:dyDescent="0.2">
      <c r="A67">
        <f>IF(ISBLANK('Liste élèves'!A67),"",('Liste élèves'!A67))</f>
        <v>57</v>
      </c>
      <c r="B67" t="str">
        <f>IF(ISBLANK('Liste élèves'!B67),"",('Liste élèves'!B67))</f>
        <v/>
      </c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</row>
    <row r="68" spans="1:32" x14ac:dyDescent="0.2">
      <c r="A68">
        <f>IF(ISBLANK('Liste élèves'!A68),"",('Liste élèves'!A68))</f>
        <v>58</v>
      </c>
      <c r="B68" t="str">
        <f>IF(ISBLANK('Liste élèves'!B68),"",('Liste élèves'!B68))</f>
        <v/>
      </c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</row>
    <row r="69" spans="1:32" x14ac:dyDescent="0.2">
      <c r="A69">
        <f>IF(ISBLANK('Liste élèves'!A69),"",('Liste élèves'!A69))</f>
        <v>59</v>
      </c>
      <c r="B69" t="str">
        <f>IF(ISBLANK('Liste élèves'!B69),"",('Liste élèves'!B69))</f>
        <v/>
      </c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</row>
    <row r="70" spans="1:32" x14ac:dyDescent="0.2">
      <c r="A70">
        <f>IF(ISBLANK('Liste élèves'!A70),"",('Liste élèves'!A70))</f>
        <v>60</v>
      </c>
      <c r="B70" t="str">
        <f>IF(ISBLANK('Liste élèves'!B70),"",('Liste élèves'!B70))</f>
        <v/>
      </c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</row>
    <row r="72" spans="1:32" x14ac:dyDescent="0.2">
      <c r="A72">
        <f>60-COUNTBLANK(B11:B70)</f>
        <v>0</v>
      </c>
      <c r="B72" t="s">
        <v>69</v>
      </c>
      <c r="C72" s="92">
        <f>COUNTIF(C$11:C$70,1)</f>
        <v>0</v>
      </c>
      <c r="D72" s="92">
        <f t="shared" ref="D72:AF72" si="1">COUNTIF(D$11:D$70,1)</f>
        <v>0</v>
      </c>
      <c r="E72" s="92">
        <f t="shared" si="1"/>
        <v>0</v>
      </c>
      <c r="F72" s="92">
        <f t="shared" si="1"/>
        <v>0</v>
      </c>
      <c r="G72" s="92">
        <f t="shared" si="1"/>
        <v>0</v>
      </c>
      <c r="H72" s="92">
        <f t="shared" si="1"/>
        <v>0</v>
      </c>
      <c r="I72" s="92">
        <f t="shared" si="1"/>
        <v>0</v>
      </c>
      <c r="J72" s="92">
        <f t="shared" si="1"/>
        <v>0</v>
      </c>
      <c r="K72" s="92">
        <f t="shared" si="1"/>
        <v>0</v>
      </c>
      <c r="L72" s="92">
        <f t="shared" si="1"/>
        <v>0</v>
      </c>
      <c r="M72" s="92">
        <f t="shared" si="1"/>
        <v>0</v>
      </c>
      <c r="N72" s="92">
        <f t="shared" si="1"/>
        <v>0</v>
      </c>
      <c r="O72" s="92">
        <f t="shared" si="1"/>
        <v>0</v>
      </c>
      <c r="P72" s="92">
        <f t="shared" si="1"/>
        <v>0</v>
      </c>
      <c r="Q72" s="92">
        <f t="shared" si="1"/>
        <v>0</v>
      </c>
      <c r="R72" s="92">
        <f t="shared" si="1"/>
        <v>0</v>
      </c>
      <c r="S72" s="92">
        <f t="shared" si="1"/>
        <v>0</v>
      </c>
      <c r="T72" s="92">
        <f t="shared" si="1"/>
        <v>0</v>
      </c>
      <c r="U72" s="92">
        <f t="shared" si="1"/>
        <v>0</v>
      </c>
      <c r="V72" s="92">
        <f t="shared" si="1"/>
        <v>0</v>
      </c>
      <c r="W72" s="92">
        <f t="shared" si="1"/>
        <v>0</v>
      </c>
      <c r="X72" s="92">
        <f t="shared" si="1"/>
        <v>0</v>
      </c>
      <c r="Y72" s="92">
        <f t="shared" si="1"/>
        <v>0</v>
      </c>
      <c r="Z72" s="92">
        <f t="shared" si="1"/>
        <v>0</v>
      </c>
      <c r="AA72" s="92">
        <f t="shared" si="1"/>
        <v>0</v>
      </c>
      <c r="AB72" s="92">
        <f t="shared" si="1"/>
        <v>0</v>
      </c>
      <c r="AC72" s="92">
        <f t="shared" si="1"/>
        <v>0</v>
      </c>
      <c r="AD72" s="92">
        <f t="shared" si="1"/>
        <v>0</v>
      </c>
      <c r="AE72" s="92">
        <f t="shared" si="1"/>
        <v>0</v>
      </c>
      <c r="AF72" s="92">
        <f t="shared" si="1"/>
        <v>0</v>
      </c>
    </row>
    <row r="73" spans="1:32" x14ac:dyDescent="0.2">
      <c r="B73" s="91"/>
    </row>
  </sheetData>
  <sheetProtection sheet="1" selectLockedCells="1"/>
  <mergeCells count="5">
    <mergeCell ref="A2:C5"/>
    <mergeCell ref="H2:I2"/>
    <mergeCell ref="H3:I3"/>
    <mergeCell ref="H5:I5"/>
    <mergeCell ref="H4:I4"/>
  </mergeCells>
  <conditionalFormatting sqref="A11:AF50">
    <cfRule type="expression" dxfId="1712" priority="3" stopIfTrue="1">
      <formula>MOD(ROW(),2)=0</formula>
    </cfRule>
  </conditionalFormatting>
  <conditionalFormatting sqref="C12:AF14">
    <cfRule type="expression" dxfId="1711" priority="2" stopIfTrue="1">
      <formula>MOD(ROW(),2)=0</formula>
    </cfRule>
  </conditionalFormatting>
  <conditionalFormatting sqref="A51:AF70">
    <cfRule type="expression" dxfId="1710" priority="1" stopIfTrue="1">
      <formula>MOD(ROW(),2)=0</formula>
    </cfRule>
  </conditionalFormatting>
  <dataValidations count="2">
    <dataValidation allowBlank="1" showErrorMessage="1" errorTitle="Erreur de sasie" error="Codes possibles :_x000a_- Code 1 : Réponse(s) attendue(s)_x000a_- Code 0 : Absence de réponse_x000a_- Code A : Elève absent" sqref="C10:AF10"/>
    <dataValidation type="list" allowBlank="1" showInputMessage="1" showErrorMessage="1" sqref="C11:AF70">
      <formula1>"1,9,0,A"</formula1>
    </dataValidation>
  </dataValidations>
  <pageMargins left="0" right="0" top="0.39370078740157483" bottom="0.39370078740157483" header="0" footer="0"/>
  <pageSetup paperSize="9" orientation="landscape" r:id="rId1"/>
  <headerFooter>
    <oddHeader>&amp;C&amp;A</oddHeader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29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294" priority="25" stopIfTrue="1" operator="equal">
      <formula>1</formula>
    </cfRule>
  </conditionalFormatting>
  <conditionalFormatting sqref="N98 N101 N65:U65 N74:Q74 N77 N83:O83 N92:O92 N107:O107 N68:U68 T70:U70 N134:U134 S136:T136">
    <cfRule type="cellIs" dxfId="1293" priority="27" stopIfTrue="1" operator="equal">
      <formula>9</formula>
    </cfRule>
  </conditionalFormatting>
  <conditionalFormatting sqref="N31">
    <cfRule type="cellIs" dxfId="1292" priority="22" stopIfTrue="1" operator="equal">
      <formula>0</formula>
    </cfRule>
  </conditionalFormatting>
  <conditionalFormatting sqref="N31">
    <cfRule type="cellIs" dxfId="1291" priority="21" stopIfTrue="1" operator="equal">
      <formula>1</formula>
    </cfRule>
  </conditionalFormatting>
  <conditionalFormatting sqref="P50:Q50">
    <cfRule type="cellIs" dxfId="1290" priority="24" stopIfTrue="1" operator="equal">
      <formula>0</formula>
    </cfRule>
  </conditionalFormatting>
  <conditionalFormatting sqref="P50:Q50">
    <cfRule type="cellIs" dxfId="1289" priority="23" stopIfTrue="1" operator="equal">
      <formula>1</formula>
    </cfRule>
  </conditionalFormatting>
  <conditionalFormatting sqref="N44:O44 N47">
    <cfRule type="cellIs" dxfId="1288" priority="20" stopIfTrue="1" operator="equal">
      <formula>0</formula>
    </cfRule>
  </conditionalFormatting>
  <conditionalFormatting sqref="N44:O44 N47">
    <cfRule type="cellIs" dxfId="1287" priority="19" stopIfTrue="1" operator="equal">
      <formula>1</formula>
    </cfRule>
  </conditionalFormatting>
  <conditionalFormatting sqref="P92">
    <cfRule type="cellIs" dxfId="1286" priority="14" stopIfTrue="1" operator="equal">
      <formula>0</formula>
    </cfRule>
  </conditionalFormatting>
  <conditionalFormatting sqref="P92">
    <cfRule type="cellIs" dxfId="1285" priority="13" stopIfTrue="1" operator="equal">
      <formula>1</formula>
    </cfRule>
  </conditionalFormatting>
  <conditionalFormatting sqref="P92">
    <cfRule type="cellIs" dxfId="1284" priority="15" stopIfTrue="1" operator="equal">
      <formula>9</formula>
    </cfRule>
  </conditionalFormatting>
  <conditionalFormatting sqref="N86:O86">
    <cfRule type="cellIs" dxfId="1283" priority="17" stopIfTrue="1" operator="equal">
      <formula>0</formula>
    </cfRule>
  </conditionalFormatting>
  <conditionalFormatting sqref="N86:O86">
    <cfRule type="cellIs" dxfId="1282" priority="16" stopIfTrue="1" operator="equal">
      <formula>1</formula>
    </cfRule>
  </conditionalFormatting>
  <conditionalFormatting sqref="N86:O86">
    <cfRule type="cellIs" dxfId="1281" priority="18" stopIfTrue="1" operator="equal">
      <formula>9</formula>
    </cfRule>
  </conditionalFormatting>
  <conditionalFormatting sqref="N119">
    <cfRule type="cellIs" dxfId="1280" priority="8" stopIfTrue="1" operator="equal">
      <formula>0</formula>
    </cfRule>
  </conditionalFormatting>
  <conditionalFormatting sqref="N119">
    <cfRule type="cellIs" dxfId="1279" priority="7" stopIfTrue="1" operator="equal">
      <formula>1</formula>
    </cfRule>
  </conditionalFormatting>
  <conditionalFormatting sqref="N119">
    <cfRule type="cellIs" dxfId="1278" priority="9" stopIfTrue="1" operator="equal">
      <formula>9</formula>
    </cfRule>
  </conditionalFormatting>
  <conditionalFormatting sqref="N113">
    <cfRule type="cellIs" dxfId="1277" priority="11" stopIfTrue="1" operator="equal">
      <formula>0</formula>
    </cfRule>
  </conditionalFormatting>
  <conditionalFormatting sqref="N113">
    <cfRule type="cellIs" dxfId="1276" priority="10" stopIfTrue="1" operator="equal">
      <formula>1</formula>
    </cfRule>
  </conditionalFormatting>
  <conditionalFormatting sqref="N113">
    <cfRule type="cellIs" dxfId="1275" priority="12" stopIfTrue="1" operator="equal">
      <formula>9</formula>
    </cfRule>
  </conditionalFormatting>
  <conditionalFormatting sqref="N125:P125">
    <cfRule type="cellIs" dxfId="1274" priority="5" stopIfTrue="1" operator="equal">
      <formula>0</formula>
    </cfRule>
  </conditionalFormatting>
  <conditionalFormatting sqref="N125:P125">
    <cfRule type="cellIs" dxfId="1273" priority="4" stopIfTrue="1" operator="equal">
      <formula>1</formula>
    </cfRule>
  </conditionalFormatting>
  <conditionalFormatting sqref="N125:P125">
    <cfRule type="cellIs" dxfId="1272" priority="6" stopIfTrue="1" operator="equal">
      <formula>9</formula>
    </cfRule>
  </conditionalFormatting>
  <conditionalFormatting sqref="N128">
    <cfRule type="cellIs" dxfId="1271" priority="1" stopIfTrue="1" operator="equal">
      <formula>1</formula>
    </cfRule>
  </conditionalFormatting>
  <conditionalFormatting sqref="N128">
    <cfRule type="cellIs" dxfId="1270" priority="2" stopIfTrue="1" operator="equal">
      <formula>0</formula>
    </cfRule>
  </conditionalFormatting>
  <conditionalFormatting sqref="N128">
    <cfRule type="cellIs" dxfId="126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26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267" priority="25" stopIfTrue="1" operator="equal">
      <formula>1</formula>
    </cfRule>
  </conditionalFormatting>
  <conditionalFormatting sqref="N98 N101 N65:U65 N74:Q74 N77 N83:O83 N92:O92 N107:O107 N68:U68 T70:U70 N134:U134 S136:T136">
    <cfRule type="cellIs" dxfId="1266" priority="27" stopIfTrue="1" operator="equal">
      <formula>9</formula>
    </cfRule>
  </conditionalFormatting>
  <conditionalFormatting sqref="N31">
    <cfRule type="cellIs" dxfId="1265" priority="22" stopIfTrue="1" operator="equal">
      <formula>0</formula>
    </cfRule>
  </conditionalFormatting>
  <conditionalFormatting sqref="N31">
    <cfRule type="cellIs" dxfId="1264" priority="21" stopIfTrue="1" operator="equal">
      <formula>1</formula>
    </cfRule>
  </conditionalFormatting>
  <conditionalFormatting sqref="P50:Q50">
    <cfRule type="cellIs" dxfId="1263" priority="24" stopIfTrue="1" operator="equal">
      <formula>0</formula>
    </cfRule>
  </conditionalFormatting>
  <conditionalFormatting sqref="P50:Q50">
    <cfRule type="cellIs" dxfId="1262" priority="23" stopIfTrue="1" operator="equal">
      <formula>1</formula>
    </cfRule>
  </conditionalFormatting>
  <conditionalFormatting sqref="N44:O44 N47">
    <cfRule type="cellIs" dxfId="1261" priority="20" stopIfTrue="1" operator="equal">
      <formula>0</formula>
    </cfRule>
  </conditionalFormatting>
  <conditionalFormatting sqref="N44:O44 N47">
    <cfRule type="cellIs" dxfId="1260" priority="19" stopIfTrue="1" operator="equal">
      <formula>1</formula>
    </cfRule>
  </conditionalFormatting>
  <conditionalFormatting sqref="P92">
    <cfRule type="cellIs" dxfId="1259" priority="14" stopIfTrue="1" operator="equal">
      <formula>0</formula>
    </cfRule>
  </conditionalFormatting>
  <conditionalFormatting sqref="P92">
    <cfRule type="cellIs" dxfId="1258" priority="13" stopIfTrue="1" operator="equal">
      <formula>1</formula>
    </cfRule>
  </conditionalFormatting>
  <conditionalFormatting sqref="P92">
    <cfRule type="cellIs" dxfId="1257" priority="15" stopIfTrue="1" operator="equal">
      <formula>9</formula>
    </cfRule>
  </conditionalFormatting>
  <conditionalFormatting sqref="N86:O86">
    <cfRule type="cellIs" dxfId="1256" priority="17" stopIfTrue="1" operator="equal">
      <formula>0</formula>
    </cfRule>
  </conditionalFormatting>
  <conditionalFormatting sqref="N86:O86">
    <cfRule type="cellIs" dxfId="1255" priority="16" stopIfTrue="1" operator="equal">
      <formula>1</formula>
    </cfRule>
  </conditionalFormatting>
  <conditionalFormatting sqref="N86:O86">
    <cfRule type="cellIs" dxfId="1254" priority="18" stopIfTrue="1" operator="equal">
      <formula>9</formula>
    </cfRule>
  </conditionalFormatting>
  <conditionalFormatting sqref="N119">
    <cfRule type="cellIs" dxfId="1253" priority="8" stopIfTrue="1" operator="equal">
      <formula>0</formula>
    </cfRule>
  </conditionalFormatting>
  <conditionalFormatting sqref="N119">
    <cfRule type="cellIs" dxfId="1252" priority="7" stopIfTrue="1" operator="equal">
      <formula>1</formula>
    </cfRule>
  </conditionalFormatting>
  <conditionalFormatting sqref="N119">
    <cfRule type="cellIs" dxfId="1251" priority="9" stopIfTrue="1" operator="equal">
      <formula>9</formula>
    </cfRule>
  </conditionalFormatting>
  <conditionalFormatting sqref="N113">
    <cfRule type="cellIs" dxfId="1250" priority="11" stopIfTrue="1" operator="equal">
      <formula>0</formula>
    </cfRule>
  </conditionalFormatting>
  <conditionalFormatting sqref="N113">
    <cfRule type="cellIs" dxfId="1249" priority="10" stopIfTrue="1" operator="equal">
      <formula>1</formula>
    </cfRule>
  </conditionalFormatting>
  <conditionalFormatting sqref="N113">
    <cfRule type="cellIs" dxfId="1248" priority="12" stopIfTrue="1" operator="equal">
      <formula>9</formula>
    </cfRule>
  </conditionalFormatting>
  <conditionalFormatting sqref="N125:P125">
    <cfRule type="cellIs" dxfId="1247" priority="5" stopIfTrue="1" operator="equal">
      <formula>0</formula>
    </cfRule>
  </conditionalFormatting>
  <conditionalFormatting sqref="N125:P125">
    <cfRule type="cellIs" dxfId="1246" priority="4" stopIfTrue="1" operator="equal">
      <formula>1</formula>
    </cfRule>
  </conditionalFormatting>
  <conditionalFormatting sqref="N125:P125">
    <cfRule type="cellIs" dxfId="1245" priority="6" stopIfTrue="1" operator="equal">
      <formula>9</formula>
    </cfRule>
  </conditionalFormatting>
  <conditionalFormatting sqref="N128">
    <cfRule type="cellIs" dxfId="1244" priority="1" stopIfTrue="1" operator="equal">
      <formula>1</formula>
    </cfRule>
  </conditionalFormatting>
  <conditionalFormatting sqref="N128">
    <cfRule type="cellIs" dxfId="1243" priority="2" stopIfTrue="1" operator="equal">
      <formula>0</formula>
    </cfRule>
  </conditionalFormatting>
  <conditionalFormatting sqref="N128">
    <cfRule type="cellIs" dxfId="124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24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240" priority="25" stopIfTrue="1" operator="equal">
      <formula>1</formula>
    </cfRule>
  </conditionalFormatting>
  <conditionalFormatting sqref="N98 N101 N65:U65 N74:Q74 N77 N83:O83 N92:O92 N107:O107 N68:U68 T70:U70 N134:U134 S136:T136">
    <cfRule type="cellIs" dxfId="1239" priority="27" stopIfTrue="1" operator="equal">
      <formula>9</formula>
    </cfRule>
  </conditionalFormatting>
  <conditionalFormatting sqref="N31">
    <cfRule type="cellIs" dxfId="1238" priority="22" stopIfTrue="1" operator="equal">
      <formula>0</formula>
    </cfRule>
  </conditionalFormatting>
  <conditionalFormatting sqref="N31">
    <cfRule type="cellIs" dxfId="1237" priority="21" stopIfTrue="1" operator="equal">
      <formula>1</formula>
    </cfRule>
  </conditionalFormatting>
  <conditionalFormatting sqref="P50:Q50">
    <cfRule type="cellIs" dxfId="1236" priority="24" stopIfTrue="1" operator="equal">
      <formula>0</formula>
    </cfRule>
  </conditionalFormatting>
  <conditionalFormatting sqref="P50:Q50">
    <cfRule type="cellIs" dxfId="1235" priority="23" stopIfTrue="1" operator="equal">
      <formula>1</formula>
    </cfRule>
  </conditionalFormatting>
  <conditionalFormatting sqref="N44:O44 N47">
    <cfRule type="cellIs" dxfId="1234" priority="20" stopIfTrue="1" operator="equal">
      <formula>0</formula>
    </cfRule>
  </conditionalFormatting>
  <conditionalFormatting sqref="N44:O44 N47">
    <cfRule type="cellIs" dxfId="1233" priority="19" stopIfTrue="1" operator="equal">
      <formula>1</formula>
    </cfRule>
  </conditionalFormatting>
  <conditionalFormatting sqref="P92">
    <cfRule type="cellIs" dxfId="1232" priority="14" stopIfTrue="1" operator="equal">
      <formula>0</formula>
    </cfRule>
  </conditionalFormatting>
  <conditionalFormatting sqref="P92">
    <cfRule type="cellIs" dxfId="1231" priority="13" stopIfTrue="1" operator="equal">
      <formula>1</formula>
    </cfRule>
  </conditionalFormatting>
  <conditionalFormatting sqref="P92">
    <cfRule type="cellIs" dxfId="1230" priority="15" stopIfTrue="1" operator="equal">
      <formula>9</formula>
    </cfRule>
  </conditionalFormatting>
  <conditionalFormatting sqref="N86:O86">
    <cfRule type="cellIs" dxfId="1229" priority="17" stopIfTrue="1" operator="equal">
      <formula>0</formula>
    </cfRule>
  </conditionalFormatting>
  <conditionalFormatting sqref="N86:O86">
    <cfRule type="cellIs" dxfId="1228" priority="16" stopIfTrue="1" operator="equal">
      <formula>1</formula>
    </cfRule>
  </conditionalFormatting>
  <conditionalFormatting sqref="N86:O86">
    <cfRule type="cellIs" dxfId="1227" priority="18" stopIfTrue="1" operator="equal">
      <formula>9</formula>
    </cfRule>
  </conditionalFormatting>
  <conditionalFormatting sqref="N119">
    <cfRule type="cellIs" dxfId="1226" priority="8" stopIfTrue="1" operator="equal">
      <formula>0</formula>
    </cfRule>
  </conditionalFormatting>
  <conditionalFormatting sqref="N119">
    <cfRule type="cellIs" dxfId="1225" priority="7" stopIfTrue="1" operator="equal">
      <formula>1</formula>
    </cfRule>
  </conditionalFormatting>
  <conditionalFormatting sqref="N119">
    <cfRule type="cellIs" dxfId="1224" priority="9" stopIfTrue="1" operator="equal">
      <formula>9</formula>
    </cfRule>
  </conditionalFormatting>
  <conditionalFormatting sqref="N113">
    <cfRule type="cellIs" dxfId="1223" priority="11" stopIfTrue="1" operator="equal">
      <formula>0</formula>
    </cfRule>
  </conditionalFormatting>
  <conditionalFormatting sqref="N113">
    <cfRule type="cellIs" dxfId="1222" priority="10" stopIfTrue="1" operator="equal">
      <formula>1</formula>
    </cfRule>
  </conditionalFormatting>
  <conditionalFormatting sqref="N113">
    <cfRule type="cellIs" dxfId="1221" priority="12" stopIfTrue="1" operator="equal">
      <formula>9</formula>
    </cfRule>
  </conditionalFormatting>
  <conditionalFormatting sqref="N125:P125">
    <cfRule type="cellIs" dxfId="1220" priority="5" stopIfTrue="1" operator="equal">
      <formula>0</formula>
    </cfRule>
  </conditionalFormatting>
  <conditionalFormatting sqref="N125:P125">
    <cfRule type="cellIs" dxfId="1219" priority="4" stopIfTrue="1" operator="equal">
      <formula>1</formula>
    </cfRule>
  </conditionalFormatting>
  <conditionalFormatting sqref="N125:P125">
    <cfRule type="cellIs" dxfId="1218" priority="6" stopIfTrue="1" operator="equal">
      <formula>9</formula>
    </cfRule>
  </conditionalFormatting>
  <conditionalFormatting sqref="N128">
    <cfRule type="cellIs" dxfId="1217" priority="1" stopIfTrue="1" operator="equal">
      <formula>1</formula>
    </cfRule>
  </conditionalFormatting>
  <conditionalFormatting sqref="N128">
    <cfRule type="cellIs" dxfId="1216" priority="2" stopIfTrue="1" operator="equal">
      <formula>0</formula>
    </cfRule>
  </conditionalFormatting>
  <conditionalFormatting sqref="N128">
    <cfRule type="cellIs" dxfId="121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21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213" priority="25" stopIfTrue="1" operator="equal">
      <formula>1</formula>
    </cfRule>
  </conditionalFormatting>
  <conditionalFormatting sqref="N98 N101 N65:U65 N74:Q74 N77 N83:O83 N92:O92 N107:O107 N68:U68 T70:U70 N134:U134 S136:T136">
    <cfRule type="cellIs" dxfId="1212" priority="27" stopIfTrue="1" operator="equal">
      <formula>9</formula>
    </cfRule>
  </conditionalFormatting>
  <conditionalFormatting sqref="N31">
    <cfRule type="cellIs" dxfId="1211" priority="22" stopIfTrue="1" operator="equal">
      <formula>0</formula>
    </cfRule>
  </conditionalFormatting>
  <conditionalFormatting sqref="N31">
    <cfRule type="cellIs" dxfId="1210" priority="21" stopIfTrue="1" operator="equal">
      <formula>1</formula>
    </cfRule>
  </conditionalFormatting>
  <conditionalFormatting sqref="P50:Q50">
    <cfRule type="cellIs" dxfId="1209" priority="24" stopIfTrue="1" operator="equal">
      <formula>0</formula>
    </cfRule>
  </conditionalFormatting>
  <conditionalFormatting sqref="P50:Q50">
    <cfRule type="cellIs" dxfId="1208" priority="23" stopIfTrue="1" operator="equal">
      <formula>1</formula>
    </cfRule>
  </conditionalFormatting>
  <conditionalFormatting sqref="N44:O44 N47">
    <cfRule type="cellIs" dxfId="1207" priority="20" stopIfTrue="1" operator="equal">
      <formula>0</formula>
    </cfRule>
  </conditionalFormatting>
  <conditionalFormatting sqref="N44:O44 N47">
    <cfRule type="cellIs" dxfId="1206" priority="19" stopIfTrue="1" operator="equal">
      <formula>1</formula>
    </cfRule>
  </conditionalFormatting>
  <conditionalFormatting sqref="P92">
    <cfRule type="cellIs" dxfId="1205" priority="14" stopIfTrue="1" operator="equal">
      <formula>0</formula>
    </cfRule>
  </conditionalFormatting>
  <conditionalFormatting sqref="P92">
    <cfRule type="cellIs" dxfId="1204" priority="13" stopIfTrue="1" operator="equal">
      <formula>1</formula>
    </cfRule>
  </conditionalFormatting>
  <conditionalFormatting sqref="P92">
    <cfRule type="cellIs" dxfId="1203" priority="15" stopIfTrue="1" operator="equal">
      <formula>9</formula>
    </cfRule>
  </conditionalFormatting>
  <conditionalFormatting sqref="N86:O86">
    <cfRule type="cellIs" dxfId="1202" priority="17" stopIfTrue="1" operator="equal">
      <formula>0</formula>
    </cfRule>
  </conditionalFormatting>
  <conditionalFormatting sqref="N86:O86">
    <cfRule type="cellIs" dxfId="1201" priority="16" stopIfTrue="1" operator="equal">
      <formula>1</formula>
    </cfRule>
  </conditionalFormatting>
  <conditionalFormatting sqref="N86:O86">
    <cfRule type="cellIs" dxfId="1200" priority="18" stopIfTrue="1" operator="equal">
      <formula>9</formula>
    </cfRule>
  </conditionalFormatting>
  <conditionalFormatting sqref="N119">
    <cfRule type="cellIs" dxfId="1199" priority="8" stopIfTrue="1" operator="equal">
      <formula>0</formula>
    </cfRule>
  </conditionalFormatting>
  <conditionalFormatting sqref="N119">
    <cfRule type="cellIs" dxfId="1198" priority="7" stopIfTrue="1" operator="equal">
      <formula>1</formula>
    </cfRule>
  </conditionalFormatting>
  <conditionalFormatting sqref="N119">
    <cfRule type="cellIs" dxfId="1197" priority="9" stopIfTrue="1" operator="equal">
      <formula>9</formula>
    </cfRule>
  </conditionalFormatting>
  <conditionalFormatting sqref="N113">
    <cfRule type="cellIs" dxfId="1196" priority="11" stopIfTrue="1" operator="equal">
      <formula>0</formula>
    </cfRule>
  </conditionalFormatting>
  <conditionalFormatting sqref="N113">
    <cfRule type="cellIs" dxfId="1195" priority="10" stopIfTrue="1" operator="equal">
      <formula>1</formula>
    </cfRule>
  </conditionalFormatting>
  <conditionalFormatting sqref="N113">
    <cfRule type="cellIs" dxfId="1194" priority="12" stopIfTrue="1" operator="equal">
      <formula>9</formula>
    </cfRule>
  </conditionalFormatting>
  <conditionalFormatting sqref="N125:P125">
    <cfRule type="cellIs" dxfId="1193" priority="5" stopIfTrue="1" operator="equal">
      <formula>0</formula>
    </cfRule>
  </conditionalFormatting>
  <conditionalFormatting sqref="N125:P125">
    <cfRule type="cellIs" dxfId="1192" priority="4" stopIfTrue="1" operator="equal">
      <formula>1</formula>
    </cfRule>
  </conditionalFormatting>
  <conditionalFormatting sqref="N125:P125">
    <cfRule type="cellIs" dxfId="1191" priority="6" stopIfTrue="1" operator="equal">
      <formula>9</formula>
    </cfRule>
  </conditionalFormatting>
  <conditionalFormatting sqref="N128">
    <cfRule type="cellIs" dxfId="1190" priority="1" stopIfTrue="1" operator="equal">
      <formula>1</formula>
    </cfRule>
  </conditionalFormatting>
  <conditionalFormatting sqref="N128">
    <cfRule type="cellIs" dxfId="1189" priority="2" stopIfTrue="1" operator="equal">
      <formula>0</formula>
    </cfRule>
  </conditionalFormatting>
  <conditionalFormatting sqref="N128">
    <cfRule type="cellIs" dxfId="118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18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186" priority="25" stopIfTrue="1" operator="equal">
      <formula>1</formula>
    </cfRule>
  </conditionalFormatting>
  <conditionalFormatting sqref="N98 N101 N65:U65 N74:Q74 N77 N83:O83 N92:O92 N107:O107 N68:U68 T70:U70 N134:U134 S136:T136">
    <cfRule type="cellIs" dxfId="1185" priority="27" stopIfTrue="1" operator="equal">
      <formula>9</formula>
    </cfRule>
  </conditionalFormatting>
  <conditionalFormatting sqref="N31">
    <cfRule type="cellIs" dxfId="1184" priority="22" stopIfTrue="1" operator="equal">
      <formula>0</formula>
    </cfRule>
  </conditionalFormatting>
  <conditionalFormatting sqref="N31">
    <cfRule type="cellIs" dxfId="1183" priority="21" stopIfTrue="1" operator="equal">
      <formula>1</formula>
    </cfRule>
  </conditionalFormatting>
  <conditionalFormatting sqref="P50:Q50">
    <cfRule type="cellIs" dxfId="1182" priority="24" stopIfTrue="1" operator="equal">
      <formula>0</formula>
    </cfRule>
  </conditionalFormatting>
  <conditionalFormatting sqref="P50:Q50">
    <cfRule type="cellIs" dxfId="1181" priority="23" stopIfTrue="1" operator="equal">
      <formula>1</formula>
    </cfRule>
  </conditionalFormatting>
  <conditionalFormatting sqref="N44:O44 N47">
    <cfRule type="cellIs" dxfId="1180" priority="20" stopIfTrue="1" operator="equal">
      <formula>0</formula>
    </cfRule>
  </conditionalFormatting>
  <conditionalFormatting sqref="N44:O44 N47">
    <cfRule type="cellIs" dxfId="1179" priority="19" stopIfTrue="1" operator="equal">
      <formula>1</formula>
    </cfRule>
  </conditionalFormatting>
  <conditionalFormatting sqref="P92">
    <cfRule type="cellIs" dxfId="1178" priority="14" stopIfTrue="1" operator="equal">
      <formula>0</formula>
    </cfRule>
  </conditionalFormatting>
  <conditionalFormatting sqref="P92">
    <cfRule type="cellIs" dxfId="1177" priority="13" stopIfTrue="1" operator="equal">
      <formula>1</formula>
    </cfRule>
  </conditionalFormatting>
  <conditionalFormatting sqref="P92">
    <cfRule type="cellIs" dxfId="1176" priority="15" stopIfTrue="1" operator="equal">
      <formula>9</formula>
    </cfRule>
  </conditionalFormatting>
  <conditionalFormatting sqref="N86:O86">
    <cfRule type="cellIs" dxfId="1175" priority="17" stopIfTrue="1" operator="equal">
      <formula>0</formula>
    </cfRule>
  </conditionalFormatting>
  <conditionalFormatting sqref="N86:O86">
    <cfRule type="cellIs" dxfId="1174" priority="16" stopIfTrue="1" operator="equal">
      <formula>1</formula>
    </cfRule>
  </conditionalFormatting>
  <conditionalFormatting sqref="N86:O86">
    <cfRule type="cellIs" dxfId="1173" priority="18" stopIfTrue="1" operator="equal">
      <formula>9</formula>
    </cfRule>
  </conditionalFormatting>
  <conditionalFormatting sqref="N119">
    <cfRule type="cellIs" dxfId="1172" priority="8" stopIfTrue="1" operator="equal">
      <formula>0</formula>
    </cfRule>
  </conditionalFormatting>
  <conditionalFormatting sqref="N119">
    <cfRule type="cellIs" dxfId="1171" priority="7" stopIfTrue="1" operator="equal">
      <formula>1</formula>
    </cfRule>
  </conditionalFormatting>
  <conditionalFormatting sqref="N119">
    <cfRule type="cellIs" dxfId="1170" priority="9" stopIfTrue="1" operator="equal">
      <formula>9</formula>
    </cfRule>
  </conditionalFormatting>
  <conditionalFormatting sqref="N113">
    <cfRule type="cellIs" dxfId="1169" priority="11" stopIfTrue="1" operator="equal">
      <formula>0</formula>
    </cfRule>
  </conditionalFormatting>
  <conditionalFormatting sqref="N113">
    <cfRule type="cellIs" dxfId="1168" priority="10" stopIfTrue="1" operator="equal">
      <formula>1</formula>
    </cfRule>
  </conditionalFormatting>
  <conditionalFormatting sqref="N113">
    <cfRule type="cellIs" dxfId="1167" priority="12" stopIfTrue="1" operator="equal">
      <formula>9</formula>
    </cfRule>
  </conditionalFormatting>
  <conditionalFormatting sqref="N125:P125">
    <cfRule type="cellIs" dxfId="1166" priority="5" stopIfTrue="1" operator="equal">
      <formula>0</formula>
    </cfRule>
  </conditionalFormatting>
  <conditionalFormatting sqref="N125:P125">
    <cfRule type="cellIs" dxfId="1165" priority="4" stopIfTrue="1" operator="equal">
      <formula>1</formula>
    </cfRule>
  </conditionalFormatting>
  <conditionalFormatting sqref="N125:P125">
    <cfRule type="cellIs" dxfId="1164" priority="6" stopIfTrue="1" operator="equal">
      <formula>9</formula>
    </cfRule>
  </conditionalFormatting>
  <conditionalFormatting sqref="N128">
    <cfRule type="cellIs" dxfId="1163" priority="1" stopIfTrue="1" operator="equal">
      <formula>1</formula>
    </cfRule>
  </conditionalFormatting>
  <conditionalFormatting sqref="N128">
    <cfRule type="cellIs" dxfId="1162" priority="2" stopIfTrue="1" operator="equal">
      <formula>0</formula>
    </cfRule>
  </conditionalFormatting>
  <conditionalFormatting sqref="N128">
    <cfRule type="cellIs" dxfId="116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16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159" priority="25" stopIfTrue="1" operator="equal">
      <formula>1</formula>
    </cfRule>
  </conditionalFormatting>
  <conditionalFormatting sqref="N98 N101 N65:U65 N74:Q74 N77 N83:O83 N92:O92 N107:O107 N68:U68 T70:U70 N134:U134 S136:T136">
    <cfRule type="cellIs" dxfId="1158" priority="27" stopIfTrue="1" operator="equal">
      <formula>9</formula>
    </cfRule>
  </conditionalFormatting>
  <conditionalFormatting sqref="N31">
    <cfRule type="cellIs" dxfId="1157" priority="22" stopIfTrue="1" operator="equal">
      <formula>0</formula>
    </cfRule>
  </conditionalFormatting>
  <conditionalFormatting sqref="N31">
    <cfRule type="cellIs" dxfId="1156" priority="21" stopIfTrue="1" operator="equal">
      <formula>1</formula>
    </cfRule>
  </conditionalFormatting>
  <conditionalFormatting sqref="P50:Q50">
    <cfRule type="cellIs" dxfId="1155" priority="24" stopIfTrue="1" operator="equal">
      <formula>0</formula>
    </cfRule>
  </conditionalFormatting>
  <conditionalFormatting sqref="P50:Q50">
    <cfRule type="cellIs" dxfId="1154" priority="23" stopIfTrue="1" operator="equal">
      <formula>1</formula>
    </cfRule>
  </conditionalFormatting>
  <conditionalFormatting sqref="N44:O44 N47">
    <cfRule type="cellIs" dxfId="1153" priority="20" stopIfTrue="1" operator="equal">
      <formula>0</formula>
    </cfRule>
  </conditionalFormatting>
  <conditionalFormatting sqref="N44:O44 N47">
    <cfRule type="cellIs" dxfId="1152" priority="19" stopIfTrue="1" operator="equal">
      <formula>1</formula>
    </cfRule>
  </conditionalFormatting>
  <conditionalFormatting sqref="P92">
    <cfRule type="cellIs" dxfId="1151" priority="14" stopIfTrue="1" operator="equal">
      <formula>0</formula>
    </cfRule>
  </conditionalFormatting>
  <conditionalFormatting sqref="P92">
    <cfRule type="cellIs" dxfId="1150" priority="13" stopIfTrue="1" operator="equal">
      <formula>1</formula>
    </cfRule>
  </conditionalFormatting>
  <conditionalFormatting sqref="P92">
    <cfRule type="cellIs" dxfId="1149" priority="15" stopIfTrue="1" operator="equal">
      <formula>9</formula>
    </cfRule>
  </conditionalFormatting>
  <conditionalFormatting sqref="N86:O86">
    <cfRule type="cellIs" dxfId="1148" priority="17" stopIfTrue="1" operator="equal">
      <formula>0</formula>
    </cfRule>
  </conditionalFormatting>
  <conditionalFormatting sqref="N86:O86">
    <cfRule type="cellIs" dxfId="1147" priority="16" stopIfTrue="1" operator="equal">
      <formula>1</formula>
    </cfRule>
  </conditionalFormatting>
  <conditionalFormatting sqref="N86:O86">
    <cfRule type="cellIs" dxfId="1146" priority="18" stopIfTrue="1" operator="equal">
      <formula>9</formula>
    </cfRule>
  </conditionalFormatting>
  <conditionalFormatting sqref="N119">
    <cfRule type="cellIs" dxfId="1145" priority="8" stopIfTrue="1" operator="equal">
      <formula>0</formula>
    </cfRule>
  </conditionalFormatting>
  <conditionalFormatting sqref="N119">
    <cfRule type="cellIs" dxfId="1144" priority="7" stopIfTrue="1" operator="equal">
      <formula>1</formula>
    </cfRule>
  </conditionalFormatting>
  <conditionalFormatting sqref="N119">
    <cfRule type="cellIs" dxfId="1143" priority="9" stopIfTrue="1" operator="equal">
      <formula>9</formula>
    </cfRule>
  </conditionalFormatting>
  <conditionalFormatting sqref="N113">
    <cfRule type="cellIs" dxfId="1142" priority="11" stopIfTrue="1" operator="equal">
      <formula>0</formula>
    </cfRule>
  </conditionalFormatting>
  <conditionalFormatting sqref="N113">
    <cfRule type="cellIs" dxfId="1141" priority="10" stopIfTrue="1" operator="equal">
      <formula>1</formula>
    </cfRule>
  </conditionalFormatting>
  <conditionalFormatting sqref="N113">
    <cfRule type="cellIs" dxfId="1140" priority="12" stopIfTrue="1" operator="equal">
      <formula>9</formula>
    </cfRule>
  </conditionalFormatting>
  <conditionalFormatting sqref="N125:P125">
    <cfRule type="cellIs" dxfId="1139" priority="5" stopIfTrue="1" operator="equal">
      <formula>0</formula>
    </cfRule>
  </conditionalFormatting>
  <conditionalFormatting sqref="N125:P125">
    <cfRule type="cellIs" dxfId="1138" priority="4" stopIfTrue="1" operator="equal">
      <formula>1</formula>
    </cfRule>
  </conditionalFormatting>
  <conditionalFormatting sqref="N125:P125">
    <cfRule type="cellIs" dxfId="1137" priority="6" stopIfTrue="1" operator="equal">
      <formula>9</formula>
    </cfRule>
  </conditionalFormatting>
  <conditionalFormatting sqref="N128">
    <cfRule type="cellIs" dxfId="1136" priority="1" stopIfTrue="1" operator="equal">
      <formula>1</formula>
    </cfRule>
  </conditionalFormatting>
  <conditionalFormatting sqref="N128">
    <cfRule type="cellIs" dxfId="1135" priority="2" stopIfTrue="1" operator="equal">
      <formula>0</formula>
    </cfRule>
  </conditionalFormatting>
  <conditionalFormatting sqref="N128">
    <cfRule type="cellIs" dxfId="113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29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13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132" priority="25" stopIfTrue="1" operator="equal">
      <formula>1</formula>
    </cfRule>
  </conditionalFormatting>
  <conditionalFormatting sqref="N98 N101 N65:U65 N74:Q74 N77 N83:O83 N92:O92 N107:O107 N68:U68 T70:U70 N134:U134 S136:T136">
    <cfRule type="cellIs" dxfId="1131" priority="27" stopIfTrue="1" operator="equal">
      <formula>9</formula>
    </cfRule>
  </conditionalFormatting>
  <conditionalFormatting sqref="N31">
    <cfRule type="cellIs" dxfId="1130" priority="22" stopIfTrue="1" operator="equal">
      <formula>0</formula>
    </cfRule>
  </conditionalFormatting>
  <conditionalFormatting sqref="N31">
    <cfRule type="cellIs" dxfId="1129" priority="21" stopIfTrue="1" operator="equal">
      <formula>1</formula>
    </cfRule>
  </conditionalFormatting>
  <conditionalFormatting sqref="P50:Q50">
    <cfRule type="cellIs" dxfId="1128" priority="24" stopIfTrue="1" operator="equal">
      <formula>0</formula>
    </cfRule>
  </conditionalFormatting>
  <conditionalFormatting sqref="P50:Q50">
    <cfRule type="cellIs" dxfId="1127" priority="23" stopIfTrue="1" operator="equal">
      <formula>1</formula>
    </cfRule>
  </conditionalFormatting>
  <conditionalFormatting sqref="N44:O44 N47">
    <cfRule type="cellIs" dxfId="1126" priority="20" stopIfTrue="1" operator="equal">
      <formula>0</formula>
    </cfRule>
  </conditionalFormatting>
  <conditionalFormatting sqref="N44:O44 N47">
    <cfRule type="cellIs" dxfId="1125" priority="19" stopIfTrue="1" operator="equal">
      <formula>1</formula>
    </cfRule>
  </conditionalFormatting>
  <conditionalFormatting sqref="P92">
    <cfRule type="cellIs" dxfId="1124" priority="14" stopIfTrue="1" operator="equal">
      <formula>0</formula>
    </cfRule>
  </conditionalFormatting>
  <conditionalFormatting sqref="P92">
    <cfRule type="cellIs" dxfId="1123" priority="13" stopIfTrue="1" operator="equal">
      <formula>1</formula>
    </cfRule>
  </conditionalFormatting>
  <conditionalFormatting sqref="P92">
    <cfRule type="cellIs" dxfId="1122" priority="15" stopIfTrue="1" operator="equal">
      <formula>9</formula>
    </cfRule>
  </conditionalFormatting>
  <conditionalFormatting sqref="N86:O86">
    <cfRule type="cellIs" dxfId="1121" priority="17" stopIfTrue="1" operator="equal">
      <formula>0</formula>
    </cfRule>
  </conditionalFormatting>
  <conditionalFormatting sqref="N86:O86">
    <cfRule type="cellIs" dxfId="1120" priority="16" stopIfTrue="1" operator="equal">
      <formula>1</formula>
    </cfRule>
  </conditionalFormatting>
  <conditionalFormatting sqref="N86:O86">
    <cfRule type="cellIs" dxfId="1119" priority="18" stopIfTrue="1" operator="equal">
      <formula>9</formula>
    </cfRule>
  </conditionalFormatting>
  <conditionalFormatting sqref="N119">
    <cfRule type="cellIs" dxfId="1118" priority="8" stopIfTrue="1" operator="equal">
      <formula>0</formula>
    </cfRule>
  </conditionalFormatting>
  <conditionalFormatting sqref="N119">
    <cfRule type="cellIs" dxfId="1117" priority="7" stopIfTrue="1" operator="equal">
      <formula>1</formula>
    </cfRule>
  </conditionalFormatting>
  <conditionalFormatting sqref="N119">
    <cfRule type="cellIs" dxfId="1116" priority="9" stopIfTrue="1" operator="equal">
      <formula>9</formula>
    </cfRule>
  </conditionalFormatting>
  <conditionalFormatting sqref="N113">
    <cfRule type="cellIs" dxfId="1115" priority="11" stopIfTrue="1" operator="equal">
      <formula>0</formula>
    </cfRule>
  </conditionalFormatting>
  <conditionalFormatting sqref="N113">
    <cfRule type="cellIs" dxfId="1114" priority="10" stopIfTrue="1" operator="equal">
      <formula>1</formula>
    </cfRule>
  </conditionalFormatting>
  <conditionalFormatting sqref="N113">
    <cfRule type="cellIs" dxfId="1113" priority="12" stopIfTrue="1" operator="equal">
      <formula>9</formula>
    </cfRule>
  </conditionalFormatting>
  <conditionalFormatting sqref="N125:P125">
    <cfRule type="cellIs" dxfId="1112" priority="5" stopIfTrue="1" operator="equal">
      <formula>0</formula>
    </cfRule>
  </conditionalFormatting>
  <conditionalFormatting sqref="N125:P125">
    <cfRule type="cellIs" dxfId="1111" priority="4" stopIfTrue="1" operator="equal">
      <formula>1</formula>
    </cfRule>
  </conditionalFormatting>
  <conditionalFormatting sqref="N125:P125">
    <cfRule type="cellIs" dxfId="1110" priority="6" stopIfTrue="1" operator="equal">
      <formula>9</formula>
    </cfRule>
  </conditionalFormatting>
  <conditionalFormatting sqref="N128">
    <cfRule type="cellIs" dxfId="1109" priority="1" stopIfTrue="1" operator="equal">
      <formula>1</formula>
    </cfRule>
  </conditionalFormatting>
  <conditionalFormatting sqref="N128">
    <cfRule type="cellIs" dxfId="1108" priority="2" stopIfTrue="1" operator="equal">
      <formula>0</formula>
    </cfRule>
  </conditionalFormatting>
  <conditionalFormatting sqref="N128">
    <cfRule type="cellIs" dxfId="110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10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105" priority="25" stopIfTrue="1" operator="equal">
      <formula>1</formula>
    </cfRule>
  </conditionalFormatting>
  <conditionalFormatting sqref="N98 N101 N65:U65 N74:Q74 N77 N83:O83 N92:O92 N107:O107 N68:U68 T70:U70 N134:U134 S136:T136">
    <cfRule type="cellIs" dxfId="1104" priority="27" stopIfTrue="1" operator="equal">
      <formula>9</formula>
    </cfRule>
  </conditionalFormatting>
  <conditionalFormatting sqref="N31">
    <cfRule type="cellIs" dxfId="1103" priority="22" stopIfTrue="1" operator="equal">
      <formula>0</formula>
    </cfRule>
  </conditionalFormatting>
  <conditionalFormatting sqref="N31">
    <cfRule type="cellIs" dxfId="1102" priority="21" stopIfTrue="1" operator="equal">
      <formula>1</formula>
    </cfRule>
  </conditionalFormatting>
  <conditionalFormatting sqref="P50:Q50">
    <cfRule type="cellIs" dxfId="1101" priority="24" stopIfTrue="1" operator="equal">
      <formula>0</formula>
    </cfRule>
  </conditionalFormatting>
  <conditionalFormatting sqref="P50:Q50">
    <cfRule type="cellIs" dxfId="1100" priority="23" stopIfTrue="1" operator="equal">
      <formula>1</formula>
    </cfRule>
  </conditionalFormatting>
  <conditionalFormatting sqref="N44:O44 N47">
    <cfRule type="cellIs" dxfId="1099" priority="20" stopIfTrue="1" operator="equal">
      <formula>0</formula>
    </cfRule>
  </conditionalFormatting>
  <conditionalFormatting sqref="N44:O44 N47">
    <cfRule type="cellIs" dxfId="1098" priority="19" stopIfTrue="1" operator="equal">
      <formula>1</formula>
    </cfRule>
  </conditionalFormatting>
  <conditionalFormatting sqref="P92">
    <cfRule type="cellIs" dxfId="1097" priority="14" stopIfTrue="1" operator="equal">
      <formula>0</formula>
    </cfRule>
  </conditionalFormatting>
  <conditionalFormatting sqref="P92">
    <cfRule type="cellIs" dxfId="1096" priority="13" stopIfTrue="1" operator="equal">
      <formula>1</formula>
    </cfRule>
  </conditionalFormatting>
  <conditionalFormatting sqref="P92">
    <cfRule type="cellIs" dxfId="1095" priority="15" stopIfTrue="1" operator="equal">
      <formula>9</formula>
    </cfRule>
  </conditionalFormatting>
  <conditionalFormatting sqref="N86:O86">
    <cfRule type="cellIs" dxfId="1094" priority="17" stopIfTrue="1" operator="equal">
      <formula>0</formula>
    </cfRule>
  </conditionalFormatting>
  <conditionalFormatting sqref="N86:O86">
    <cfRule type="cellIs" dxfId="1093" priority="16" stopIfTrue="1" operator="equal">
      <formula>1</formula>
    </cfRule>
  </conditionalFormatting>
  <conditionalFormatting sqref="N86:O86">
    <cfRule type="cellIs" dxfId="1092" priority="18" stopIfTrue="1" operator="equal">
      <formula>9</formula>
    </cfRule>
  </conditionalFormatting>
  <conditionalFormatting sqref="N119">
    <cfRule type="cellIs" dxfId="1091" priority="8" stopIfTrue="1" operator="equal">
      <formula>0</formula>
    </cfRule>
  </conditionalFormatting>
  <conditionalFormatting sqref="N119">
    <cfRule type="cellIs" dxfId="1090" priority="7" stopIfTrue="1" operator="equal">
      <formula>1</formula>
    </cfRule>
  </conditionalFormatting>
  <conditionalFormatting sqref="N119">
    <cfRule type="cellIs" dxfId="1089" priority="9" stopIfTrue="1" operator="equal">
      <formula>9</formula>
    </cfRule>
  </conditionalFormatting>
  <conditionalFormatting sqref="N113">
    <cfRule type="cellIs" dxfId="1088" priority="11" stopIfTrue="1" operator="equal">
      <formula>0</formula>
    </cfRule>
  </conditionalFormatting>
  <conditionalFormatting sqref="N113">
    <cfRule type="cellIs" dxfId="1087" priority="10" stopIfTrue="1" operator="equal">
      <formula>1</formula>
    </cfRule>
  </conditionalFormatting>
  <conditionalFormatting sqref="N113">
    <cfRule type="cellIs" dxfId="1086" priority="12" stopIfTrue="1" operator="equal">
      <formula>9</formula>
    </cfRule>
  </conditionalFormatting>
  <conditionalFormatting sqref="N125:P125">
    <cfRule type="cellIs" dxfId="1085" priority="5" stopIfTrue="1" operator="equal">
      <formula>0</formula>
    </cfRule>
  </conditionalFormatting>
  <conditionalFormatting sqref="N125:P125">
    <cfRule type="cellIs" dxfId="1084" priority="4" stopIfTrue="1" operator="equal">
      <formula>1</formula>
    </cfRule>
  </conditionalFormatting>
  <conditionalFormatting sqref="N125:P125">
    <cfRule type="cellIs" dxfId="1083" priority="6" stopIfTrue="1" operator="equal">
      <formula>9</formula>
    </cfRule>
  </conditionalFormatting>
  <conditionalFormatting sqref="N128">
    <cfRule type="cellIs" dxfId="1082" priority="1" stopIfTrue="1" operator="equal">
      <formula>1</formula>
    </cfRule>
  </conditionalFormatting>
  <conditionalFormatting sqref="N128">
    <cfRule type="cellIs" dxfId="1081" priority="2" stopIfTrue="1" operator="equal">
      <formula>0</formula>
    </cfRule>
  </conditionalFormatting>
  <conditionalFormatting sqref="N128">
    <cfRule type="cellIs" dxfId="108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07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078" priority="25" stopIfTrue="1" operator="equal">
      <formula>1</formula>
    </cfRule>
  </conditionalFormatting>
  <conditionalFormatting sqref="N98 N101 N65:U65 N74:Q74 N77 N83:O83 N92:O92 N107:O107 N68:U68 T70:U70 N134:U134 S136:T136">
    <cfRule type="cellIs" dxfId="1077" priority="27" stopIfTrue="1" operator="equal">
      <formula>9</formula>
    </cfRule>
  </conditionalFormatting>
  <conditionalFormatting sqref="N31">
    <cfRule type="cellIs" dxfId="1076" priority="22" stopIfTrue="1" operator="equal">
      <formula>0</formula>
    </cfRule>
  </conditionalFormatting>
  <conditionalFormatting sqref="N31">
    <cfRule type="cellIs" dxfId="1075" priority="21" stopIfTrue="1" operator="equal">
      <formula>1</formula>
    </cfRule>
  </conditionalFormatting>
  <conditionalFormatting sqref="P50:Q50">
    <cfRule type="cellIs" dxfId="1074" priority="24" stopIfTrue="1" operator="equal">
      <formula>0</formula>
    </cfRule>
  </conditionalFormatting>
  <conditionalFormatting sqref="P50:Q50">
    <cfRule type="cellIs" dxfId="1073" priority="23" stopIfTrue="1" operator="equal">
      <formula>1</formula>
    </cfRule>
  </conditionalFormatting>
  <conditionalFormatting sqref="N44:O44 N47">
    <cfRule type="cellIs" dxfId="1072" priority="20" stopIfTrue="1" operator="equal">
      <formula>0</formula>
    </cfRule>
  </conditionalFormatting>
  <conditionalFormatting sqref="N44:O44 N47">
    <cfRule type="cellIs" dxfId="1071" priority="19" stopIfTrue="1" operator="equal">
      <formula>1</formula>
    </cfRule>
  </conditionalFormatting>
  <conditionalFormatting sqref="P92">
    <cfRule type="cellIs" dxfId="1070" priority="14" stopIfTrue="1" operator="equal">
      <formula>0</formula>
    </cfRule>
  </conditionalFormatting>
  <conditionalFormatting sqref="P92">
    <cfRule type="cellIs" dxfId="1069" priority="13" stopIfTrue="1" operator="equal">
      <formula>1</formula>
    </cfRule>
  </conditionalFormatting>
  <conditionalFormatting sqref="P92">
    <cfRule type="cellIs" dxfId="1068" priority="15" stopIfTrue="1" operator="equal">
      <formula>9</formula>
    </cfRule>
  </conditionalFormatting>
  <conditionalFormatting sqref="N86:O86">
    <cfRule type="cellIs" dxfId="1067" priority="17" stopIfTrue="1" operator="equal">
      <formula>0</formula>
    </cfRule>
  </conditionalFormatting>
  <conditionalFormatting sqref="N86:O86">
    <cfRule type="cellIs" dxfId="1066" priority="16" stopIfTrue="1" operator="equal">
      <formula>1</formula>
    </cfRule>
  </conditionalFormatting>
  <conditionalFormatting sqref="N86:O86">
    <cfRule type="cellIs" dxfId="1065" priority="18" stopIfTrue="1" operator="equal">
      <formula>9</formula>
    </cfRule>
  </conditionalFormatting>
  <conditionalFormatting sqref="N119">
    <cfRule type="cellIs" dxfId="1064" priority="8" stopIfTrue="1" operator="equal">
      <formula>0</formula>
    </cfRule>
  </conditionalFormatting>
  <conditionalFormatting sqref="N119">
    <cfRule type="cellIs" dxfId="1063" priority="7" stopIfTrue="1" operator="equal">
      <formula>1</formula>
    </cfRule>
  </conditionalFormatting>
  <conditionalFormatting sqref="N119">
    <cfRule type="cellIs" dxfId="1062" priority="9" stopIfTrue="1" operator="equal">
      <formula>9</formula>
    </cfRule>
  </conditionalFormatting>
  <conditionalFormatting sqref="N113">
    <cfRule type="cellIs" dxfId="1061" priority="11" stopIfTrue="1" operator="equal">
      <formula>0</formula>
    </cfRule>
  </conditionalFormatting>
  <conditionalFormatting sqref="N113">
    <cfRule type="cellIs" dxfId="1060" priority="10" stopIfTrue="1" operator="equal">
      <formula>1</formula>
    </cfRule>
  </conditionalFormatting>
  <conditionalFormatting sqref="N113">
    <cfRule type="cellIs" dxfId="1059" priority="12" stopIfTrue="1" operator="equal">
      <formula>9</formula>
    </cfRule>
  </conditionalFormatting>
  <conditionalFormatting sqref="N125:P125">
    <cfRule type="cellIs" dxfId="1058" priority="5" stopIfTrue="1" operator="equal">
      <formula>0</formula>
    </cfRule>
  </conditionalFormatting>
  <conditionalFormatting sqref="N125:P125">
    <cfRule type="cellIs" dxfId="1057" priority="4" stopIfTrue="1" operator="equal">
      <formula>1</formula>
    </cfRule>
  </conditionalFormatting>
  <conditionalFormatting sqref="N125:P125">
    <cfRule type="cellIs" dxfId="1056" priority="6" stopIfTrue="1" operator="equal">
      <formula>9</formula>
    </cfRule>
  </conditionalFormatting>
  <conditionalFormatting sqref="N128">
    <cfRule type="cellIs" dxfId="1055" priority="1" stopIfTrue="1" operator="equal">
      <formula>1</formula>
    </cfRule>
  </conditionalFormatting>
  <conditionalFormatting sqref="N128">
    <cfRule type="cellIs" dxfId="1054" priority="2" stopIfTrue="1" operator="equal">
      <formula>0</formula>
    </cfRule>
  </conditionalFormatting>
  <conditionalFormatting sqref="N128">
    <cfRule type="cellIs" dxfId="105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05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051" priority="25" stopIfTrue="1" operator="equal">
      <formula>1</formula>
    </cfRule>
  </conditionalFormatting>
  <conditionalFormatting sqref="N98 N101 N65:U65 N74:Q74 N77 N83:O83 N92:O92 N107:O107 N68:U68 T70:U70 N134:U134 S136:T136">
    <cfRule type="cellIs" dxfId="1050" priority="27" stopIfTrue="1" operator="equal">
      <formula>9</formula>
    </cfRule>
  </conditionalFormatting>
  <conditionalFormatting sqref="N31">
    <cfRule type="cellIs" dxfId="1049" priority="22" stopIfTrue="1" operator="equal">
      <formula>0</formula>
    </cfRule>
  </conditionalFormatting>
  <conditionalFormatting sqref="N31">
    <cfRule type="cellIs" dxfId="1048" priority="21" stopIfTrue="1" operator="equal">
      <formula>1</formula>
    </cfRule>
  </conditionalFormatting>
  <conditionalFormatting sqref="P50:Q50">
    <cfRule type="cellIs" dxfId="1047" priority="24" stopIfTrue="1" operator="equal">
      <formula>0</formula>
    </cfRule>
  </conditionalFormatting>
  <conditionalFormatting sqref="P50:Q50">
    <cfRule type="cellIs" dxfId="1046" priority="23" stopIfTrue="1" operator="equal">
      <formula>1</formula>
    </cfRule>
  </conditionalFormatting>
  <conditionalFormatting sqref="N44:O44 N47">
    <cfRule type="cellIs" dxfId="1045" priority="20" stopIfTrue="1" operator="equal">
      <formula>0</formula>
    </cfRule>
  </conditionalFormatting>
  <conditionalFormatting sqref="N44:O44 N47">
    <cfRule type="cellIs" dxfId="1044" priority="19" stopIfTrue="1" operator="equal">
      <formula>1</formula>
    </cfRule>
  </conditionalFormatting>
  <conditionalFormatting sqref="P92">
    <cfRule type="cellIs" dxfId="1043" priority="14" stopIfTrue="1" operator="equal">
      <formula>0</formula>
    </cfRule>
  </conditionalFormatting>
  <conditionalFormatting sqref="P92">
    <cfRule type="cellIs" dxfId="1042" priority="13" stopIfTrue="1" operator="equal">
      <formula>1</formula>
    </cfRule>
  </conditionalFormatting>
  <conditionalFormatting sqref="P92">
    <cfRule type="cellIs" dxfId="1041" priority="15" stopIfTrue="1" operator="equal">
      <formula>9</formula>
    </cfRule>
  </conditionalFormatting>
  <conditionalFormatting sqref="N86:O86">
    <cfRule type="cellIs" dxfId="1040" priority="17" stopIfTrue="1" operator="equal">
      <formula>0</formula>
    </cfRule>
  </conditionalFormatting>
  <conditionalFormatting sqref="N86:O86">
    <cfRule type="cellIs" dxfId="1039" priority="16" stopIfTrue="1" operator="equal">
      <formula>1</formula>
    </cfRule>
  </conditionalFormatting>
  <conditionalFormatting sqref="N86:O86">
    <cfRule type="cellIs" dxfId="1038" priority="18" stopIfTrue="1" operator="equal">
      <formula>9</formula>
    </cfRule>
  </conditionalFormatting>
  <conditionalFormatting sqref="N119">
    <cfRule type="cellIs" dxfId="1037" priority="8" stopIfTrue="1" operator="equal">
      <formula>0</formula>
    </cfRule>
  </conditionalFormatting>
  <conditionalFormatting sqref="N119">
    <cfRule type="cellIs" dxfId="1036" priority="7" stopIfTrue="1" operator="equal">
      <formula>1</formula>
    </cfRule>
  </conditionalFormatting>
  <conditionalFormatting sqref="N119">
    <cfRule type="cellIs" dxfId="1035" priority="9" stopIfTrue="1" operator="equal">
      <formula>9</formula>
    </cfRule>
  </conditionalFormatting>
  <conditionalFormatting sqref="N113">
    <cfRule type="cellIs" dxfId="1034" priority="11" stopIfTrue="1" operator="equal">
      <formula>0</formula>
    </cfRule>
  </conditionalFormatting>
  <conditionalFormatting sqref="N113">
    <cfRule type="cellIs" dxfId="1033" priority="10" stopIfTrue="1" operator="equal">
      <formula>1</formula>
    </cfRule>
  </conditionalFormatting>
  <conditionalFormatting sqref="N113">
    <cfRule type="cellIs" dxfId="1032" priority="12" stopIfTrue="1" operator="equal">
      <formula>9</formula>
    </cfRule>
  </conditionalFormatting>
  <conditionalFormatting sqref="N125:P125">
    <cfRule type="cellIs" dxfId="1031" priority="5" stopIfTrue="1" operator="equal">
      <formula>0</formula>
    </cfRule>
  </conditionalFormatting>
  <conditionalFormatting sqref="N125:P125">
    <cfRule type="cellIs" dxfId="1030" priority="4" stopIfTrue="1" operator="equal">
      <formula>1</formula>
    </cfRule>
  </conditionalFormatting>
  <conditionalFormatting sqref="N125:P125">
    <cfRule type="cellIs" dxfId="1029" priority="6" stopIfTrue="1" operator="equal">
      <formula>9</formula>
    </cfRule>
  </conditionalFormatting>
  <conditionalFormatting sqref="N128">
    <cfRule type="cellIs" dxfId="1028" priority="1" stopIfTrue="1" operator="equal">
      <formula>1</formula>
    </cfRule>
  </conditionalFormatting>
  <conditionalFormatting sqref="N128">
    <cfRule type="cellIs" dxfId="1027" priority="2" stopIfTrue="1" operator="equal">
      <formula>0</formula>
    </cfRule>
  </conditionalFormatting>
  <conditionalFormatting sqref="N128">
    <cfRule type="cellIs" dxfId="102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Z72"/>
  <sheetViews>
    <sheetView zoomScale="80" zoomScaleNormal="80" workbookViewId="0">
      <selection activeCell="C11" sqref="C11"/>
    </sheetView>
  </sheetViews>
  <sheetFormatPr baseColWidth="10" defaultRowHeight="14.25" x14ac:dyDescent="0.2"/>
  <cols>
    <col min="1" max="1" width="10.625" customWidth="1"/>
    <col min="2" max="2" width="30.625" customWidth="1"/>
    <col min="3" max="11" width="2.375" customWidth="1"/>
    <col min="12" max="52" width="3.25" customWidth="1"/>
  </cols>
  <sheetData>
    <row r="2" spans="1:52" x14ac:dyDescent="0.2">
      <c r="A2" s="155" t="s">
        <v>29</v>
      </c>
      <c r="B2" s="155"/>
      <c r="C2" s="155"/>
      <c r="G2" s="1"/>
      <c r="H2" s="156" t="s">
        <v>1</v>
      </c>
      <c r="I2" s="156"/>
      <c r="J2" s="2">
        <v>1</v>
      </c>
      <c r="K2" s="3" t="s">
        <v>2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</row>
    <row r="3" spans="1:52" x14ac:dyDescent="0.2">
      <c r="A3" s="155"/>
      <c r="B3" s="155"/>
      <c r="C3" s="155"/>
      <c r="G3" s="5"/>
      <c r="H3" s="157" t="s">
        <v>1</v>
      </c>
      <c r="I3" s="157"/>
      <c r="J3" s="6">
        <v>9</v>
      </c>
      <c r="K3" s="7" t="s">
        <v>27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8"/>
    </row>
    <row r="4" spans="1:52" x14ac:dyDescent="0.2">
      <c r="A4" s="155"/>
      <c r="B4" s="155"/>
      <c r="C4" s="155"/>
      <c r="G4" s="5"/>
      <c r="H4" s="157" t="s">
        <v>1</v>
      </c>
      <c r="I4" s="157"/>
      <c r="J4" s="6">
        <v>0</v>
      </c>
      <c r="K4" s="7" t="s">
        <v>3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8"/>
    </row>
    <row r="5" spans="1:52" x14ac:dyDescent="0.2">
      <c r="A5" s="155"/>
      <c r="B5" s="155"/>
      <c r="C5" s="155"/>
      <c r="G5" s="9"/>
      <c r="H5" s="158" t="s">
        <v>1</v>
      </c>
      <c r="I5" s="158"/>
      <c r="J5" s="61" t="s">
        <v>24</v>
      </c>
      <c r="K5" s="62" t="s">
        <v>26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1"/>
    </row>
    <row r="10" spans="1:52" x14ac:dyDescent="0.2">
      <c r="B10" s="94" t="s">
        <v>70</v>
      </c>
      <c r="C10" s="95">
        <v>1</v>
      </c>
      <c r="D10" s="95">
        <f t="shared" ref="D10:AI10" si="0">SUM(C10+1)</f>
        <v>2</v>
      </c>
      <c r="E10" s="95">
        <f t="shared" si="0"/>
        <v>3</v>
      </c>
      <c r="F10" s="95">
        <f t="shared" si="0"/>
        <v>4</v>
      </c>
      <c r="G10" s="95">
        <f t="shared" si="0"/>
        <v>5</v>
      </c>
      <c r="H10" s="95">
        <f t="shared" si="0"/>
        <v>6</v>
      </c>
      <c r="I10" s="95">
        <f t="shared" si="0"/>
        <v>7</v>
      </c>
      <c r="J10" s="95">
        <f t="shared" si="0"/>
        <v>8</v>
      </c>
      <c r="K10" s="95">
        <f t="shared" si="0"/>
        <v>9</v>
      </c>
      <c r="L10" s="95">
        <f t="shared" si="0"/>
        <v>10</v>
      </c>
      <c r="M10" s="95">
        <f t="shared" si="0"/>
        <v>11</v>
      </c>
      <c r="N10" s="95">
        <f t="shared" si="0"/>
        <v>12</v>
      </c>
      <c r="O10" s="95">
        <f t="shared" si="0"/>
        <v>13</v>
      </c>
      <c r="P10" s="95">
        <f t="shared" si="0"/>
        <v>14</v>
      </c>
      <c r="Q10" s="95">
        <f t="shared" si="0"/>
        <v>15</v>
      </c>
      <c r="R10" s="95">
        <f t="shared" si="0"/>
        <v>16</v>
      </c>
      <c r="S10" s="95">
        <f t="shared" si="0"/>
        <v>17</v>
      </c>
      <c r="T10" s="95">
        <f t="shared" si="0"/>
        <v>18</v>
      </c>
      <c r="U10" s="95">
        <f t="shared" si="0"/>
        <v>19</v>
      </c>
      <c r="V10" s="95">
        <f t="shared" si="0"/>
        <v>20</v>
      </c>
      <c r="W10" s="95">
        <f t="shared" si="0"/>
        <v>21</v>
      </c>
      <c r="X10" s="95">
        <f t="shared" si="0"/>
        <v>22</v>
      </c>
      <c r="Y10" s="95">
        <f t="shared" si="0"/>
        <v>23</v>
      </c>
      <c r="Z10" s="95">
        <f t="shared" si="0"/>
        <v>24</v>
      </c>
      <c r="AA10" s="95">
        <f t="shared" si="0"/>
        <v>25</v>
      </c>
      <c r="AB10" s="95">
        <f t="shared" si="0"/>
        <v>26</v>
      </c>
      <c r="AC10" s="95">
        <f t="shared" si="0"/>
        <v>27</v>
      </c>
      <c r="AD10" s="95">
        <f t="shared" si="0"/>
        <v>28</v>
      </c>
      <c r="AE10" s="95">
        <f t="shared" si="0"/>
        <v>29</v>
      </c>
      <c r="AF10" s="95">
        <f t="shared" si="0"/>
        <v>30</v>
      </c>
      <c r="AG10" s="95">
        <f t="shared" si="0"/>
        <v>31</v>
      </c>
      <c r="AH10" s="95">
        <f t="shared" si="0"/>
        <v>32</v>
      </c>
      <c r="AI10" s="95">
        <f t="shared" si="0"/>
        <v>33</v>
      </c>
      <c r="AJ10" s="95">
        <f t="shared" ref="AJ10:AZ10" si="1">SUM(AI10+1)</f>
        <v>34</v>
      </c>
      <c r="AK10" s="95">
        <f t="shared" si="1"/>
        <v>35</v>
      </c>
      <c r="AL10" s="95">
        <f t="shared" si="1"/>
        <v>36</v>
      </c>
      <c r="AM10" s="95">
        <f t="shared" si="1"/>
        <v>37</v>
      </c>
      <c r="AN10" s="95">
        <f t="shared" si="1"/>
        <v>38</v>
      </c>
      <c r="AO10" s="95">
        <f t="shared" si="1"/>
        <v>39</v>
      </c>
      <c r="AP10" s="95">
        <f t="shared" si="1"/>
        <v>40</v>
      </c>
      <c r="AQ10" s="95">
        <f t="shared" si="1"/>
        <v>41</v>
      </c>
      <c r="AR10" s="95">
        <f t="shared" si="1"/>
        <v>42</v>
      </c>
      <c r="AS10" s="95">
        <f t="shared" si="1"/>
        <v>43</v>
      </c>
      <c r="AT10" s="95">
        <f t="shared" si="1"/>
        <v>44</v>
      </c>
      <c r="AU10" s="95">
        <f t="shared" si="1"/>
        <v>45</v>
      </c>
      <c r="AV10" s="95">
        <f t="shared" si="1"/>
        <v>46</v>
      </c>
      <c r="AW10" s="95">
        <f t="shared" si="1"/>
        <v>47</v>
      </c>
      <c r="AX10" s="95">
        <f t="shared" si="1"/>
        <v>48</v>
      </c>
      <c r="AY10" s="95">
        <f t="shared" si="1"/>
        <v>49</v>
      </c>
      <c r="AZ10" s="95">
        <f t="shared" si="1"/>
        <v>50</v>
      </c>
    </row>
    <row r="11" spans="1:52" x14ac:dyDescent="0.2">
      <c r="A11">
        <f>IF(ISBLANK('Liste élèves'!A11),"",('Liste élèves'!A11))</f>
        <v>1</v>
      </c>
      <c r="B11" t="str">
        <f>IF(ISBLANK('Liste élèves'!B11),"",('Liste élèves'!B11))</f>
        <v/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</row>
    <row r="12" spans="1:52" x14ac:dyDescent="0.2">
      <c r="A12">
        <f>IF(ISBLANK('Liste élèves'!A12),"",('Liste élèves'!A12))</f>
        <v>2</v>
      </c>
      <c r="B12" t="str">
        <f>IF(ISBLANK('Liste élèves'!B12),"",('Liste élèves'!B12))</f>
        <v/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</row>
    <row r="13" spans="1:52" x14ac:dyDescent="0.2">
      <c r="A13">
        <f>IF(ISBLANK('Liste élèves'!A13),"",('Liste élèves'!A13))</f>
        <v>3</v>
      </c>
      <c r="B13" t="str">
        <f>IF(ISBLANK('Liste élèves'!B13),"",('Liste élèves'!B13))</f>
        <v/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</row>
    <row r="14" spans="1:52" x14ac:dyDescent="0.2">
      <c r="A14">
        <f>IF(ISBLANK('Liste élèves'!A14),"",('Liste élèves'!A14))</f>
        <v>4</v>
      </c>
      <c r="B14" t="str">
        <f>IF(ISBLANK('Liste élèves'!B14),"",('Liste élèves'!B14))</f>
        <v/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</row>
    <row r="15" spans="1:52" x14ac:dyDescent="0.2">
      <c r="A15">
        <f>IF(ISBLANK('Liste élèves'!A15),"",('Liste élèves'!A15))</f>
        <v>5</v>
      </c>
      <c r="B15" t="str">
        <f>IF(ISBLANK('Liste élèves'!B15),"",('Liste élèves'!B15))</f>
        <v/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</row>
    <row r="16" spans="1:52" x14ac:dyDescent="0.2">
      <c r="A16">
        <f>IF(ISBLANK('Liste élèves'!A16),"",('Liste élèves'!A16))</f>
        <v>6</v>
      </c>
      <c r="B16" t="str">
        <f>IF(ISBLANK('Liste élèves'!B16),"",('Liste élèves'!B16))</f>
        <v/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</row>
    <row r="17" spans="1:52" x14ac:dyDescent="0.2">
      <c r="A17">
        <f>IF(ISBLANK('Liste élèves'!A17),"",('Liste élèves'!A17))</f>
        <v>7</v>
      </c>
      <c r="B17" t="str">
        <f>IF(ISBLANK('Liste élèves'!B17),"",('Liste élèves'!B17))</f>
        <v/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</row>
    <row r="18" spans="1:52" x14ac:dyDescent="0.2">
      <c r="A18">
        <f>IF(ISBLANK('Liste élèves'!A18),"",('Liste élèves'!A18))</f>
        <v>8</v>
      </c>
      <c r="B18" t="str">
        <f>IF(ISBLANK('Liste élèves'!B18),"",('Liste élèves'!B18))</f>
        <v/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</row>
    <row r="19" spans="1:52" x14ac:dyDescent="0.2">
      <c r="A19">
        <f>IF(ISBLANK('Liste élèves'!A19),"",('Liste élèves'!A19))</f>
        <v>9</v>
      </c>
      <c r="B19" t="str">
        <f>IF(ISBLANK('Liste élèves'!B19),"",('Liste élèves'!B19))</f>
        <v/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</row>
    <row r="20" spans="1:52" x14ac:dyDescent="0.2">
      <c r="A20">
        <f>IF(ISBLANK('Liste élèves'!A20),"",('Liste élèves'!A20))</f>
        <v>10</v>
      </c>
      <c r="B20" t="str">
        <f>IF(ISBLANK('Liste élèves'!B20),"",('Liste élèves'!B20))</f>
        <v/>
      </c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</row>
    <row r="21" spans="1:52" x14ac:dyDescent="0.2">
      <c r="A21">
        <f>IF(ISBLANK('Liste élèves'!A21),"",('Liste élèves'!A21))</f>
        <v>11</v>
      </c>
      <c r="B21" t="str">
        <f>IF(ISBLANK('Liste élèves'!B21),"",('Liste élèves'!B21))</f>
        <v/>
      </c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</row>
    <row r="22" spans="1:52" x14ac:dyDescent="0.2">
      <c r="A22">
        <f>IF(ISBLANK('Liste élèves'!A22),"",('Liste élèves'!A22))</f>
        <v>12</v>
      </c>
      <c r="B22" t="str">
        <f>IF(ISBLANK('Liste élèves'!B22),"",('Liste élèves'!B22))</f>
        <v/>
      </c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</row>
    <row r="23" spans="1:52" x14ac:dyDescent="0.2">
      <c r="A23">
        <f>IF(ISBLANK('Liste élèves'!A23),"",('Liste élèves'!A23))</f>
        <v>13</v>
      </c>
      <c r="B23" t="str">
        <f>IF(ISBLANK('Liste élèves'!B23),"",('Liste élèves'!B23))</f>
        <v/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</row>
    <row r="24" spans="1:52" x14ac:dyDescent="0.2">
      <c r="A24">
        <f>IF(ISBLANK('Liste élèves'!A24),"",('Liste élèves'!A24))</f>
        <v>14</v>
      </c>
      <c r="B24" t="str">
        <f>IF(ISBLANK('Liste élèves'!B24),"",('Liste élèves'!B24))</f>
        <v/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</row>
    <row r="25" spans="1:52" x14ac:dyDescent="0.2">
      <c r="A25">
        <f>IF(ISBLANK('Liste élèves'!A25),"",('Liste élèves'!A25))</f>
        <v>15</v>
      </c>
      <c r="B25" t="str">
        <f>IF(ISBLANK('Liste élèves'!B25),"",('Liste élèves'!B25))</f>
        <v/>
      </c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</row>
    <row r="26" spans="1:52" x14ac:dyDescent="0.2">
      <c r="A26">
        <f>IF(ISBLANK('Liste élèves'!A26),"",('Liste élèves'!A26))</f>
        <v>16</v>
      </c>
      <c r="B26" t="str">
        <f>IF(ISBLANK('Liste élèves'!B26),"",('Liste élèves'!B26))</f>
        <v/>
      </c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</row>
    <row r="27" spans="1:52" x14ac:dyDescent="0.2">
      <c r="A27">
        <f>IF(ISBLANK('Liste élèves'!A27),"",('Liste élèves'!A27))</f>
        <v>17</v>
      </c>
      <c r="B27" t="str">
        <f>IF(ISBLANK('Liste élèves'!B27),"",('Liste élèves'!B27))</f>
        <v/>
      </c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</row>
    <row r="28" spans="1:52" x14ac:dyDescent="0.2">
      <c r="A28">
        <f>IF(ISBLANK('Liste élèves'!A28),"",('Liste élèves'!A28))</f>
        <v>18</v>
      </c>
      <c r="B28" t="str">
        <f>IF(ISBLANK('Liste élèves'!B28),"",('Liste élèves'!B28))</f>
        <v/>
      </c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</row>
    <row r="29" spans="1:52" x14ac:dyDescent="0.2">
      <c r="A29">
        <f>IF(ISBLANK('Liste élèves'!A29),"",('Liste élèves'!A29))</f>
        <v>19</v>
      </c>
      <c r="B29" t="str">
        <f>IF(ISBLANK('Liste élèves'!B29),"",('Liste élèves'!B29))</f>
        <v/>
      </c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</row>
    <row r="30" spans="1:52" x14ac:dyDescent="0.2">
      <c r="A30">
        <f>IF(ISBLANK('Liste élèves'!A30),"",('Liste élèves'!A30))</f>
        <v>20</v>
      </c>
      <c r="B30" t="str">
        <f>IF(ISBLANK('Liste élèves'!B30),"",('Liste élèves'!B30))</f>
        <v/>
      </c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</row>
    <row r="31" spans="1:52" x14ac:dyDescent="0.2">
      <c r="A31">
        <f>IF(ISBLANK('Liste élèves'!A31),"",('Liste élèves'!A31))</f>
        <v>21</v>
      </c>
      <c r="B31" t="str">
        <f>IF(ISBLANK('Liste élèves'!B31),"",('Liste élèves'!B31))</f>
        <v/>
      </c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</row>
    <row r="32" spans="1:52" x14ac:dyDescent="0.2">
      <c r="A32">
        <f>IF(ISBLANK('Liste élèves'!A32),"",('Liste élèves'!A32))</f>
        <v>22</v>
      </c>
      <c r="B32" t="str">
        <f>IF(ISBLANK('Liste élèves'!B32),"",('Liste élèves'!B32))</f>
        <v/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</row>
    <row r="33" spans="1:52" x14ac:dyDescent="0.2">
      <c r="A33">
        <f>IF(ISBLANK('Liste élèves'!A33),"",('Liste élèves'!A33))</f>
        <v>23</v>
      </c>
      <c r="B33" t="str">
        <f>IF(ISBLANK('Liste élèves'!B33),"",('Liste élèves'!B33))</f>
        <v/>
      </c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</row>
    <row r="34" spans="1:52" x14ac:dyDescent="0.2">
      <c r="A34">
        <f>IF(ISBLANK('Liste élèves'!A34),"",('Liste élèves'!A34))</f>
        <v>24</v>
      </c>
      <c r="B34" t="str">
        <f>IF(ISBLANK('Liste élèves'!B34),"",('Liste élèves'!B34))</f>
        <v/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</row>
    <row r="35" spans="1:52" x14ac:dyDescent="0.2">
      <c r="A35">
        <f>IF(ISBLANK('Liste élèves'!A35),"",('Liste élèves'!A35))</f>
        <v>25</v>
      </c>
      <c r="B35" t="str">
        <f>IF(ISBLANK('Liste élèves'!B35),"",('Liste élèves'!B35))</f>
        <v/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</row>
    <row r="36" spans="1:52" x14ac:dyDescent="0.2">
      <c r="A36">
        <f>IF(ISBLANK('Liste élèves'!A36),"",('Liste élèves'!A36))</f>
        <v>26</v>
      </c>
      <c r="B36" t="str">
        <f>IF(ISBLANK('Liste élèves'!B36),"",('Liste élèves'!B36))</f>
        <v/>
      </c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</row>
    <row r="37" spans="1:52" x14ac:dyDescent="0.2">
      <c r="A37">
        <f>IF(ISBLANK('Liste élèves'!A37),"",('Liste élèves'!A37))</f>
        <v>27</v>
      </c>
      <c r="B37" t="str">
        <f>IF(ISBLANK('Liste élèves'!B37),"",('Liste élèves'!B37))</f>
        <v/>
      </c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</row>
    <row r="38" spans="1:52" x14ac:dyDescent="0.2">
      <c r="A38">
        <f>IF(ISBLANK('Liste élèves'!A38),"",('Liste élèves'!A38))</f>
        <v>28</v>
      </c>
      <c r="B38" t="str">
        <f>IF(ISBLANK('Liste élèves'!B38),"",('Liste élèves'!B38))</f>
        <v/>
      </c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</row>
    <row r="39" spans="1:52" x14ac:dyDescent="0.2">
      <c r="A39">
        <f>IF(ISBLANK('Liste élèves'!A39),"",('Liste élèves'!A39))</f>
        <v>29</v>
      </c>
      <c r="B39" t="str">
        <f>IF(ISBLANK('Liste élèves'!B39),"",('Liste élèves'!B39))</f>
        <v/>
      </c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</row>
    <row r="40" spans="1:52" x14ac:dyDescent="0.2">
      <c r="A40">
        <f>IF(ISBLANK('Liste élèves'!A40),"",('Liste élèves'!A40))</f>
        <v>30</v>
      </c>
      <c r="B40" t="str">
        <f>IF(ISBLANK('Liste élèves'!B40),"",('Liste élèves'!B40))</f>
        <v/>
      </c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</row>
    <row r="41" spans="1:52" x14ac:dyDescent="0.2">
      <c r="A41">
        <f>IF(ISBLANK('Liste élèves'!A41),"",('Liste élèves'!A41))</f>
        <v>31</v>
      </c>
      <c r="B41" t="str">
        <f>IF(ISBLANK('Liste élèves'!B41),"",('Liste élèves'!B41))</f>
        <v/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</row>
    <row r="42" spans="1:52" x14ac:dyDescent="0.2">
      <c r="A42">
        <f>IF(ISBLANK('Liste élèves'!A42),"",('Liste élèves'!A42))</f>
        <v>32</v>
      </c>
      <c r="B42" t="str">
        <f>IF(ISBLANK('Liste élèves'!B42),"",('Liste élèves'!B42))</f>
        <v/>
      </c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</row>
    <row r="43" spans="1:52" x14ac:dyDescent="0.2">
      <c r="A43">
        <f>IF(ISBLANK('Liste élèves'!A43),"",('Liste élèves'!A43))</f>
        <v>33</v>
      </c>
      <c r="B43" t="str">
        <f>IF(ISBLANK('Liste élèves'!B43),"",('Liste élèves'!B43))</f>
        <v/>
      </c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</row>
    <row r="44" spans="1:52" x14ac:dyDescent="0.2">
      <c r="A44">
        <f>IF(ISBLANK('Liste élèves'!A44),"",('Liste élèves'!A44))</f>
        <v>34</v>
      </c>
      <c r="B44" t="str">
        <f>IF(ISBLANK('Liste élèves'!B44),"",('Liste élèves'!B44))</f>
        <v/>
      </c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</row>
    <row r="45" spans="1:52" x14ac:dyDescent="0.2">
      <c r="A45">
        <f>IF(ISBLANK('Liste élèves'!A45),"",('Liste élèves'!A45))</f>
        <v>35</v>
      </c>
      <c r="B45" t="str">
        <f>IF(ISBLANK('Liste élèves'!B45),"",('Liste élèves'!B45))</f>
        <v/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</row>
    <row r="46" spans="1:52" x14ac:dyDescent="0.2">
      <c r="A46">
        <f>IF(ISBLANK('Liste élèves'!A46),"",('Liste élèves'!A46))</f>
        <v>36</v>
      </c>
      <c r="B46" t="str">
        <f>IF(ISBLANK('Liste élèves'!B46),"",('Liste élèves'!B46))</f>
        <v/>
      </c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</row>
    <row r="47" spans="1:52" x14ac:dyDescent="0.2">
      <c r="A47">
        <f>IF(ISBLANK('Liste élèves'!A47),"",('Liste élèves'!A47))</f>
        <v>37</v>
      </c>
      <c r="B47" t="str">
        <f>IF(ISBLANK('Liste élèves'!B47),"",('Liste élèves'!B47))</f>
        <v/>
      </c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</row>
    <row r="48" spans="1:52" x14ac:dyDescent="0.2">
      <c r="A48">
        <f>IF(ISBLANK('Liste élèves'!A48),"",('Liste élèves'!A48))</f>
        <v>38</v>
      </c>
      <c r="B48" t="str">
        <f>IF(ISBLANK('Liste élèves'!B48),"",('Liste élèves'!B48))</f>
        <v/>
      </c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</row>
    <row r="49" spans="1:52" x14ac:dyDescent="0.2">
      <c r="A49">
        <f>IF(ISBLANK('Liste élèves'!A49),"",('Liste élèves'!A49))</f>
        <v>39</v>
      </c>
      <c r="B49" t="str">
        <f>IF(ISBLANK('Liste élèves'!B49),"",('Liste élèves'!B49))</f>
        <v/>
      </c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</row>
    <row r="50" spans="1:52" x14ac:dyDescent="0.2">
      <c r="A50">
        <f>IF(ISBLANK('Liste élèves'!A50),"",('Liste élèves'!A50))</f>
        <v>40</v>
      </c>
      <c r="B50" t="str">
        <f>IF(ISBLANK('Liste élèves'!B50),"",('Liste élèves'!B50))</f>
        <v/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</row>
    <row r="51" spans="1:52" x14ac:dyDescent="0.2">
      <c r="A51">
        <f>IF(ISBLANK('Liste élèves'!A51),"",('Liste élèves'!A51))</f>
        <v>41</v>
      </c>
      <c r="B51" t="str">
        <f>IF(ISBLANK('Liste élèves'!B51),"",('Liste élèves'!B51))</f>
        <v/>
      </c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</row>
    <row r="52" spans="1:52" x14ac:dyDescent="0.2">
      <c r="A52">
        <f>IF(ISBLANK('Liste élèves'!A52),"",('Liste élèves'!A52))</f>
        <v>42</v>
      </c>
      <c r="B52" t="str">
        <f>IF(ISBLANK('Liste élèves'!B52),"",('Liste élèves'!B52))</f>
        <v/>
      </c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</row>
    <row r="53" spans="1:52" x14ac:dyDescent="0.2">
      <c r="A53">
        <f>IF(ISBLANK('Liste élèves'!A53),"",('Liste élèves'!A53))</f>
        <v>43</v>
      </c>
      <c r="B53" t="str">
        <f>IF(ISBLANK('Liste élèves'!B53),"",('Liste élèves'!B53))</f>
        <v/>
      </c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</row>
    <row r="54" spans="1:52" x14ac:dyDescent="0.2">
      <c r="A54">
        <f>IF(ISBLANK('Liste élèves'!A54),"",('Liste élèves'!A54))</f>
        <v>44</v>
      </c>
      <c r="B54" t="str">
        <f>IF(ISBLANK('Liste élèves'!B54),"",('Liste élèves'!B54))</f>
        <v/>
      </c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</row>
    <row r="55" spans="1:52" x14ac:dyDescent="0.2">
      <c r="A55">
        <f>IF(ISBLANK('Liste élèves'!A55),"",('Liste élèves'!A55))</f>
        <v>45</v>
      </c>
      <c r="B55" t="str">
        <f>IF(ISBLANK('Liste élèves'!B55),"",('Liste élèves'!B55))</f>
        <v/>
      </c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</row>
    <row r="56" spans="1:52" x14ac:dyDescent="0.2">
      <c r="A56">
        <f>IF(ISBLANK('Liste élèves'!A56),"",('Liste élèves'!A56))</f>
        <v>46</v>
      </c>
      <c r="B56" t="str">
        <f>IF(ISBLANK('Liste élèves'!B56),"",('Liste élèves'!B56))</f>
        <v/>
      </c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</row>
    <row r="57" spans="1:52" x14ac:dyDescent="0.2">
      <c r="A57">
        <f>IF(ISBLANK('Liste élèves'!A57),"",('Liste élèves'!A57))</f>
        <v>47</v>
      </c>
      <c r="B57" t="str">
        <f>IF(ISBLANK('Liste élèves'!B57),"",('Liste élèves'!B57))</f>
        <v/>
      </c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</row>
    <row r="58" spans="1:52" x14ac:dyDescent="0.2">
      <c r="A58">
        <f>IF(ISBLANK('Liste élèves'!A58),"",('Liste élèves'!A58))</f>
        <v>48</v>
      </c>
      <c r="B58" t="str">
        <f>IF(ISBLANK('Liste élèves'!B58),"",('Liste élèves'!B58))</f>
        <v/>
      </c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</row>
    <row r="59" spans="1:52" x14ac:dyDescent="0.2">
      <c r="A59">
        <f>IF(ISBLANK('Liste élèves'!A59),"",('Liste élèves'!A59))</f>
        <v>49</v>
      </c>
      <c r="B59" t="str">
        <f>IF(ISBLANK('Liste élèves'!B59),"",('Liste élèves'!B59))</f>
        <v/>
      </c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</row>
    <row r="60" spans="1:52" x14ac:dyDescent="0.2">
      <c r="A60">
        <f>IF(ISBLANK('Liste élèves'!A60),"",('Liste élèves'!A60))</f>
        <v>50</v>
      </c>
      <c r="B60" t="str">
        <f>IF(ISBLANK('Liste élèves'!B60),"",('Liste élèves'!B60))</f>
        <v/>
      </c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</row>
    <row r="61" spans="1:52" x14ac:dyDescent="0.2">
      <c r="A61">
        <f>IF(ISBLANK('Liste élèves'!A61),"",('Liste élèves'!A61))</f>
        <v>51</v>
      </c>
      <c r="B61" t="str">
        <f>IF(ISBLANK('Liste élèves'!B61),"",('Liste élèves'!B61))</f>
        <v/>
      </c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</row>
    <row r="62" spans="1:52" x14ac:dyDescent="0.2">
      <c r="A62">
        <f>IF(ISBLANK('Liste élèves'!A62),"",('Liste élèves'!A62))</f>
        <v>52</v>
      </c>
      <c r="B62" t="str">
        <f>IF(ISBLANK('Liste élèves'!B62),"",('Liste élèves'!B62))</f>
        <v/>
      </c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</row>
    <row r="63" spans="1:52" x14ac:dyDescent="0.2">
      <c r="A63">
        <f>IF(ISBLANK('Liste élèves'!A63),"",('Liste élèves'!A63))</f>
        <v>53</v>
      </c>
      <c r="B63" t="str">
        <f>IF(ISBLANK('Liste élèves'!B63),"",('Liste élèves'!B63))</f>
        <v/>
      </c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</row>
    <row r="64" spans="1:52" x14ac:dyDescent="0.2">
      <c r="A64">
        <f>IF(ISBLANK('Liste élèves'!A64),"",('Liste élèves'!A64))</f>
        <v>54</v>
      </c>
      <c r="B64" t="str">
        <f>IF(ISBLANK('Liste élèves'!B64),"",('Liste élèves'!B64))</f>
        <v/>
      </c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</row>
    <row r="65" spans="1:52" x14ac:dyDescent="0.2">
      <c r="A65">
        <f>IF(ISBLANK('Liste élèves'!A65),"",('Liste élèves'!A65))</f>
        <v>55</v>
      </c>
      <c r="B65" t="str">
        <f>IF(ISBLANK('Liste élèves'!B65),"",('Liste élèves'!B65))</f>
        <v/>
      </c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</row>
    <row r="66" spans="1:52" x14ac:dyDescent="0.2">
      <c r="A66">
        <f>IF(ISBLANK('Liste élèves'!A66),"",('Liste élèves'!A66))</f>
        <v>56</v>
      </c>
      <c r="B66" t="str">
        <f>IF(ISBLANK('Liste élèves'!B66),"",('Liste élèves'!B66))</f>
        <v/>
      </c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</row>
    <row r="67" spans="1:52" x14ac:dyDescent="0.2">
      <c r="A67">
        <f>IF(ISBLANK('Liste élèves'!A67),"",('Liste élèves'!A67))</f>
        <v>57</v>
      </c>
      <c r="B67" t="str">
        <f>IF(ISBLANK('Liste élèves'!B67),"",('Liste élèves'!B67))</f>
        <v/>
      </c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</row>
    <row r="68" spans="1:52" x14ac:dyDescent="0.2">
      <c r="A68">
        <f>IF(ISBLANK('Liste élèves'!A68),"",('Liste élèves'!A68))</f>
        <v>58</v>
      </c>
      <c r="B68" t="str">
        <f>IF(ISBLANK('Liste élèves'!B68),"",('Liste élèves'!B68))</f>
        <v/>
      </c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</row>
    <row r="69" spans="1:52" x14ac:dyDescent="0.2">
      <c r="A69">
        <f>IF(ISBLANK('Liste élèves'!A69),"",('Liste élèves'!A69))</f>
        <v>59</v>
      </c>
      <c r="B69" t="str">
        <f>IF(ISBLANK('Liste élèves'!B69),"",('Liste élèves'!B69))</f>
        <v/>
      </c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</row>
    <row r="70" spans="1:52" x14ac:dyDescent="0.2">
      <c r="A70">
        <f>IF(ISBLANK('Liste élèves'!A70),"",('Liste élèves'!A70))</f>
        <v>60</v>
      </c>
      <c r="B70" t="str">
        <f>IF(ISBLANK('Liste élèves'!B70),"",('Liste élèves'!B70))</f>
        <v/>
      </c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</row>
    <row r="72" spans="1:52" x14ac:dyDescent="0.2">
      <c r="A72">
        <f>60-COUNTBLANK(B11:B70)</f>
        <v>0</v>
      </c>
      <c r="B72" s="93" t="s">
        <v>69</v>
      </c>
      <c r="C72" s="92">
        <f t="shared" ref="C72:AH72" si="2">COUNTIF(C11:C70,1)</f>
        <v>0</v>
      </c>
      <c r="D72" s="92">
        <f t="shared" si="2"/>
        <v>0</v>
      </c>
      <c r="E72" s="92">
        <f t="shared" si="2"/>
        <v>0</v>
      </c>
      <c r="F72" s="92">
        <f t="shared" si="2"/>
        <v>0</v>
      </c>
      <c r="G72" s="92">
        <f t="shared" si="2"/>
        <v>0</v>
      </c>
      <c r="H72" s="92">
        <f t="shared" si="2"/>
        <v>0</v>
      </c>
      <c r="I72" s="92">
        <f t="shared" si="2"/>
        <v>0</v>
      </c>
      <c r="J72" s="92">
        <f t="shared" si="2"/>
        <v>0</v>
      </c>
      <c r="K72" s="92">
        <f t="shared" si="2"/>
        <v>0</v>
      </c>
      <c r="L72" s="92">
        <f t="shared" si="2"/>
        <v>0</v>
      </c>
      <c r="M72" s="92">
        <f t="shared" si="2"/>
        <v>0</v>
      </c>
      <c r="N72" s="92">
        <f t="shared" si="2"/>
        <v>0</v>
      </c>
      <c r="O72" s="92">
        <f t="shared" si="2"/>
        <v>0</v>
      </c>
      <c r="P72" s="92">
        <f t="shared" si="2"/>
        <v>0</v>
      </c>
      <c r="Q72" s="92">
        <f t="shared" si="2"/>
        <v>0</v>
      </c>
      <c r="R72" s="92">
        <f t="shared" si="2"/>
        <v>0</v>
      </c>
      <c r="S72" s="92">
        <f t="shared" si="2"/>
        <v>0</v>
      </c>
      <c r="T72" s="92">
        <f t="shared" si="2"/>
        <v>0</v>
      </c>
      <c r="U72" s="92">
        <f t="shared" si="2"/>
        <v>0</v>
      </c>
      <c r="V72" s="92">
        <f t="shared" si="2"/>
        <v>0</v>
      </c>
      <c r="W72" s="92">
        <f t="shared" si="2"/>
        <v>0</v>
      </c>
      <c r="X72" s="92">
        <f t="shared" si="2"/>
        <v>0</v>
      </c>
      <c r="Y72" s="92">
        <f t="shared" si="2"/>
        <v>0</v>
      </c>
      <c r="Z72" s="92">
        <f t="shared" si="2"/>
        <v>0</v>
      </c>
      <c r="AA72" s="92">
        <f t="shared" si="2"/>
        <v>0</v>
      </c>
      <c r="AB72" s="92">
        <f t="shared" si="2"/>
        <v>0</v>
      </c>
      <c r="AC72" s="92">
        <f t="shared" si="2"/>
        <v>0</v>
      </c>
      <c r="AD72" s="92">
        <f t="shared" si="2"/>
        <v>0</v>
      </c>
      <c r="AE72" s="92">
        <f t="shared" si="2"/>
        <v>0</v>
      </c>
      <c r="AF72" s="92">
        <f t="shared" si="2"/>
        <v>0</v>
      </c>
      <c r="AG72" s="92">
        <f t="shared" si="2"/>
        <v>0</v>
      </c>
      <c r="AH72" s="92">
        <f t="shared" si="2"/>
        <v>0</v>
      </c>
      <c r="AI72" s="92">
        <f t="shared" ref="AI72:AZ72" si="3">COUNTIF(AI11:AI70,1)</f>
        <v>0</v>
      </c>
      <c r="AJ72" s="92">
        <f t="shared" si="3"/>
        <v>0</v>
      </c>
      <c r="AK72" s="92">
        <f t="shared" si="3"/>
        <v>0</v>
      </c>
      <c r="AL72" s="92">
        <f t="shared" si="3"/>
        <v>0</v>
      </c>
      <c r="AM72" s="92">
        <f t="shared" si="3"/>
        <v>0</v>
      </c>
      <c r="AN72" s="92">
        <f t="shared" si="3"/>
        <v>0</v>
      </c>
      <c r="AO72" s="92">
        <f t="shared" si="3"/>
        <v>0</v>
      </c>
      <c r="AP72" s="92">
        <f t="shared" si="3"/>
        <v>0</v>
      </c>
      <c r="AQ72" s="92">
        <f t="shared" si="3"/>
        <v>0</v>
      </c>
      <c r="AR72" s="92">
        <f t="shared" si="3"/>
        <v>0</v>
      </c>
      <c r="AS72" s="92">
        <f t="shared" si="3"/>
        <v>0</v>
      </c>
      <c r="AT72" s="92">
        <f t="shared" si="3"/>
        <v>0</v>
      </c>
      <c r="AU72" s="92">
        <f t="shared" si="3"/>
        <v>0</v>
      </c>
      <c r="AV72" s="92">
        <f t="shared" si="3"/>
        <v>0</v>
      </c>
      <c r="AW72" s="92">
        <f t="shared" si="3"/>
        <v>0</v>
      </c>
      <c r="AX72" s="92">
        <f t="shared" si="3"/>
        <v>0</v>
      </c>
      <c r="AY72" s="92">
        <f t="shared" si="3"/>
        <v>0</v>
      </c>
      <c r="AZ72" s="92">
        <f t="shared" si="3"/>
        <v>0</v>
      </c>
    </row>
  </sheetData>
  <sheetProtection sheet="1" selectLockedCells="1"/>
  <mergeCells count="5">
    <mergeCell ref="A2:C5"/>
    <mergeCell ref="H2:I2"/>
    <mergeCell ref="H3:I3"/>
    <mergeCell ref="H4:I4"/>
    <mergeCell ref="H5:I5"/>
  </mergeCells>
  <conditionalFormatting sqref="A11:B50">
    <cfRule type="expression" dxfId="1709" priority="21" stopIfTrue="1">
      <formula>MOD(ROW(),2)=0</formula>
    </cfRule>
  </conditionalFormatting>
  <conditionalFormatting sqref="C11:AZ50">
    <cfRule type="expression" dxfId="1708" priority="27" stopIfTrue="1">
      <formula>MOD(ROW(),2)=0</formula>
    </cfRule>
  </conditionalFormatting>
  <conditionalFormatting sqref="C12:AZ14">
    <cfRule type="expression" dxfId="1707" priority="19" stopIfTrue="1">
      <formula>MOD(ROW(),2)=0</formula>
    </cfRule>
  </conditionalFormatting>
  <conditionalFormatting sqref="C15:AZ15">
    <cfRule type="expression" dxfId="1706" priority="17" stopIfTrue="1">
      <formula>MOD(ROW(),2)=0</formula>
    </cfRule>
  </conditionalFormatting>
  <conditionalFormatting sqref="C16:AZ18">
    <cfRule type="expression" dxfId="1705" priority="15" stopIfTrue="1">
      <formula>MOD(ROW(),2)=0</formula>
    </cfRule>
  </conditionalFormatting>
  <conditionalFormatting sqref="C19:AZ19">
    <cfRule type="expression" dxfId="1704" priority="13" stopIfTrue="1">
      <formula>MOD(ROW(),2)=0</formula>
    </cfRule>
  </conditionalFormatting>
  <conditionalFormatting sqref="C20:AZ22">
    <cfRule type="expression" dxfId="1703" priority="11" stopIfTrue="1">
      <formula>MOD(ROW(),2)=0</formula>
    </cfRule>
  </conditionalFormatting>
  <conditionalFormatting sqref="C23:AZ23">
    <cfRule type="expression" dxfId="1702" priority="9" stopIfTrue="1">
      <formula>MOD(ROW(),2)=0</formula>
    </cfRule>
  </conditionalFormatting>
  <conditionalFormatting sqref="C23:AZ25">
    <cfRule type="expression" dxfId="1701" priority="7" stopIfTrue="1">
      <formula>MOD(ROW(),2)=0</formula>
    </cfRule>
  </conditionalFormatting>
  <conditionalFormatting sqref="C26:AZ26">
    <cfRule type="expression" dxfId="1700" priority="5" stopIfTrue="1">
      <formula>MOD(ROW(),2)=0</formula>
    </cfRule>
  </conditionalFormatting>
  <conditionalFormatting sqref="A51:B70">
    <cfRule type="expression" dxfId="1699" priority="2" stopIfTrue="1">
      <formula>MOD(ROW(),2)=0</formula>
    </cfRule>
  </conditionalFormatting>
  <conditionalFormatting sqref="C51:AZ70">
    <cfRule type="expression" dxfId="1698" priority="3" stopIfTrue="1">
      <formula>MOD(ROW(),2)=0</formula>
    </cfRule>
  </conditionalFormatting>
  <dataValidations count="2">
    <dataValidation allowBlank="1" showErrorMessage="1" errorTitle="Erreur de sasie" error="Codes possibles :_x000a_- Code 1 : Réponse(s) attendue(s)_x000a_- Code 0 : Absence de réponse_x000a_- Code A : Elève absent" sqref="A11:B70 C10:AZ10"/>
    <dataValidation type="list" allowBlank="1" showErrorMessage="1" errorTitle="Erreur de saisie" error="Codes possibles :_x000a_- Code 1 : Réponse(s) attendue(s)_x000a_- Code 9 : Autre réponse ou réponse partielle_x000a_- Code 0 : Absence de réponse" sqref="C11:AZ70">
      <formula1>"1,9,0,A"</formula1>
    </dataValidation>
  </dataValidations>
  <pageMargins left="0" right="0" top="0.39370078740157483" bottom="0.39370078740157483" header="0" footer="0"/>
  <pageSetup paperSize="9" orientation="landscape" r:id="rId1"/>
  <headerFooter>
    <oddHeader>&amp;C&amp;A</oddHeader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02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024" priority="25" stopIfTrue="1" operator="equal">
      <formula>1</formula>
    </cfRule>
  </conditionalFormatting>
  <conditionalFormatting sqref="N98 N101 N65:U65 N74:Q74 N77 N83:O83 N92:O92 N107:O107 N68:U68 T70:U70 N134:U134 S136:T136">
    <cfRule type="cellIs" dxfId="1023" priority="27" stopIfTrue="1" operator="equal">
      <formula>9</formula>
    </cfRule>
  </conditionalFormatting>
  <conditionalFormatting sqref="N31">
    <cfRule type="cellIs" dxfId="1022" priority="22" stopIfTrue="1" operator="equal">
      <formula>0</formula>
    </cfRule>
  </conditionalFormatting>
  <conditionalFormatting sqref="N31">
    <cfRule type="cellIs" dxfId="1021" priority="21" stopIfTrue="1" operator="equal">
      <formula>1</formula>
    </cfRule>
  </conditionalFormatting>
  <conditionalFormatting sqref="P50:Q50">
    <cfRule type="cellIs" dxfId="1020" priority="24" stopIfTrue="1" operator="equal">
      <formula>0</formula>
    </cfRule>
  </conditionalFormatting>
  <conditionalFormatting sqref="P50:Q50">
    <cfRule type="cellIs" dxfId="1019" priority="23" stopIfTrue="1" operator="equal">
      <formula>1</formula>
    </cfRule>
  </conditionalFormatting>
  <conditionalFormatting sqref="N44:O44 N47">
    <cfRule type="cellIs" dxfId="1018" priority="20" stopIfTrue="1" operator="equal">
      <formula>0</formula>
    </cfRule>
  </conditionalFormatting>
  <conditionalFormatting sqref="N44:O44 N47">
    <cfRule type="cellIs" dxfId="1017" priority="19" stopIfTrue="1" operator="equal">
      <formula>1</formula>
    </cfRule>
  </conditionalFormatting>
  <conditionalFormatting sqref="P92">
    <cfRule type="cellIs" dxfId="1016" priority="14" stopIfTrue="1" operator="equal">
      <formula>0</formula>
    </cfRule>
  </conditionalFormatting>
  <conditionalFormatting sqref="P92">
    <cfRule type="cellIs" dxfId="1015" priority="13" stopIfTrue="1" operator="equal">
      <formula>1</formula>
    </cfRule>
  </conditionalFormatting>
  <conditionalFormatting sqref="P92">
    <cfRule type="cellIs" dxfId="1014" priority="15" stopIfTrue="1" operator="equal">
      <formula>9</formula>
    </cfRule>
  </conditionalFormatting>
  <conditionalFormatting sqref="N86:O86">
    <cfRule type="cellIs" dxfId="1013" priority="17" stopIfTrue="1" operator="equal">
      <formula>0</formula>
    </cfRule>
  </conditionalFormatting>
  <conditionalFormatting sqref="N86:O86">
    <cfRule type="cellIs" dxfId="1012" priority="16" stopIfTrue="1" operator="equal">
      <formula>1</formula>
    </cfRule>
  </conditionalFormatting>
  <conditionalFormatting sqref="N86:O86">
    <cfRule type="cellIs" dxfId="1011" priority="18" stopIfTrue="1" operator="equal">
      <formula>9</formula>
    </cfRule>
  </conditionalFormatting>
  <conditionalFormatting sqref="N119">
    <cfRule type="cellIs" dxfId="1010" priority="8" stopIfTrue="1" operator="equal">
      <formula>0</formula>
    </cfRule>
  </conditionalFormatting>
  <conditionalFormatting sqref="N119">
    <cfRule type="cellIs" dxfId="1009" priority="7" stopIfTrue="1" operator="equal">
      <formula>1</formula>
    </cfRule>
  </conditionalFormatting>
  <conditionalFormatting sqref="N119">
    <cfRule type="cellIs" dxfId="1008" priority="9" stopIfTrue="1" operator="equal">
      <formula>9</formula>
    </cfRule>
  </conditionalFormatting>
  <conditionalFormatting sqref="N113">
    <cfRule type="cellIs" dxfId="1007" priority="11" stopIfTrue="1" operator="equal">
      <formula>0</formula>
    </cfRule>
  </conditionalFormatting>
  <conditionalFormatting sqref="N113">
    <cfRule type="cellIs" dxfId="1006" priority="10" stopIfTrue="1" operator="equal">
      <formula>1</formula>
    </cfRule>
  </conditionalFormatting>
  <conditionalFormatting sqref="N113">
    <cfRule type="cellIs" dxfId="1005" priority="12" stopIfTrue="1" operator="equal">
      <formula>9</formula>
    </cfRule>
  </conditionalFormatting>
  <conditionalFormatting sqref="N125:P125">
    <cfRule type="cellIs" dxfId="1004" priority="5" stopIfTrue="1" operator="equal">
      <formula>0</formula>
    </cfRule>
  </conditionalFormatting>
  <conditionalFormatting sqref="N125:P125">
    <cfRule type="cellIs" dxfId="1003" priority="4" stopIfTrue="1" operator="equal">
      <formula>1</formula>
    </cfRule>
  </conditionalFormatting>
  <conditionalFormatting sqref="N125:P125">
    <cfRule type="cellIs" dxfId="1002" priority="6" stopIfTrue="1" operator="equal">
      <formula>9</formula>
    </cfRule>
  </conditionalFormatting>
  <conditionalFormatting sqref="N128">
    <cfRule type="cellIs" dxfId="1001" priority="1" stopIfTrue="1" operator="equal">
      <formula>1</formula>
    </cfRule>
  </conditionalFormatting>
  <conditionalFormatting sqref="N128">
    <cfRule type="cellIs" dxfId="1000" priority="2" stopIfTrue="1" operator="equal">
      <formula>0</formula>
    </cfRule>
  </conditionalFormatting>
  <conditionalFormatting sqref="N128">
    <cfRule type="cellIs" dxfId="99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99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997" priority="25" stopIfTrue="1" operator="equal">
      <formula>1</formula>
    </cfRule>
  </conditionalFormatting>
  <conditionalFormatting sqref="N98 N101 N65:U65 N74:Q74 N77 N83:O83 N92:O92 N107:O107 N68:U68 T70:U70 N134:U134 S136:T136">
    <cfRule type="cellIs" dxfId="996" priority="27" stopIfTrue="1" operator="equal">
      <formula>9</formula>
    </cfRule>
  </conditionalFormatting>
  <conditionalFormatting sqref="N31">
    <cfRule type="cellIs" dxfId="995" priority="22" stopIfTrue="1" operator="equal">
      <formula>0</formula>
    </cfRule>
  </conditionalFormatting>
  <conditionalFormatting sqref="N31">
    <cfRule type="cellIs" dxfId="994" priority="21" stopIfTrue="1" operator="equal">
      <formula>1</formula>
    </cfRule>
  </conditionalFormatting>
  <conditionalFormatting sqref="P50:Q50">
    <cfRule type="cellIs" dxfId="993" priority="24" stopIfTrue="1" operator="equal">
      <formula>0</formula>
    </cfRule>
  </conditionalFormatting>
  <conditionalFormatting sqref="P50:Q50">
    <cfRule type="cellIs" dxfId="992" priority="23" stopIfTrue="1" operator="equal">
      <formula>1</formula>
    </cfRule>
  </conditionalFormatting>
  <conditionalFormatting sqref="N44:O44 N47">
    <cfRule type="cellIs" dxfId="991" priority="20" stopIfTrue="1" operator="equal">
      <formula>0</formula>
    </cfRule>
  </conditionalFormatting>
  <conditionalFormatting sqref="N44:O44 N47">
    <cfRule type="cellIs" dxfId="990" priority="19" stopIfTrue="1" operator="equal">
      <formula>1</formula>
    </cfRule>
  </conditionalFormatting>
  <conditionalFormatting sqref="P92">
    <cfRule type="cellIs" dxfId="989" priority="14" stopIfTrue="1" operator="equal">
      <formula>0</formula>
    </cfRule>
  </conditionalFormatting>
  <conditionalFormatting sqref="P92">
    <cfRule type="cellIs" dxfId="988" priority="13" stopIfTrue="1" operator="equal">
      <formula>1</formula>
    </cfRule>
  </conditionalFormatting>
  <conditionalFormatting sqref="P92">
    <cfRule type="cellIs" dxfId="987" priority="15" stopIfTrue="1" operator="equal">
      <formula>9</formula>
    </cfRule>
  </conditionalFormatting>
  <conditionalFormatting sqref="N86:O86">
    <cfRule type="cellIs" dxfId="986" priority="17" stopIfTrue="1" operator="equal">
      <formula>0</formula>
    </cfRule>
  </conditionalFormatting>
  <conditionalFormatting sqref="N86:O86">
    <cfRule type="cellIs" dxfId="985" priority="16" stopIfTrue="1" operator="equal">
      <formula>1</formula>
    </cfRule>
  </conditionalFormatting>
  <conditionalFormatting sqref="N86:O86">
    <cfRule type="cellIs" dxfId="984" priority="18" stopIfTrue="1" operator="equal">
      <formula>9</formula>
    </cfRule>
  </conditionalFormatting>
  <conditionalFormatting sqref="N119">
    <cfRule type="cellIs" dxfId="983" priority="8" stopIfTrue="1" operator="equal">
      <formula>0</formula>
    </cfRule>
  </conditionalFormatting>
  <conditionalFormatting sqref="N119">
    <cfRule type="cellIs" dxfId="982" priority="7" stopIfTrue="1" operator="equal">
      <formula>1</formula>
    </cfRule>
  </conditionalFormatting>
  <conditionalFormatting sqref="N119">
    <cfRule type="cellIs" dxfId="981" priority="9" stopIfTrue="1" operator="equal">
      <formula>9</formula>
    </cfRule>
  </conditionalFormatting>
  <conditionalFormatting sqref="N113">
    <cfRule type="cellIs" dxfId="980" priority="11" stopIfTrue="1" operator="equal">
      <formula>0</formula>
    </cfRule>
  </conditionalFormatting>
  <conditionalFormatting sqref="N113">
    <cfRule type="cellIs" dxfId="979" priority="10" stopIfTrue="1" operator="equal">
      <formula>1</formula>
    </cfRule>
  </conditionalFormatting>
  <conditionalFormatting sqref="N113">
    <cfRule type="cellIs" dxfId="978" priority="12" stopIfTrue="1" operator="equal">
      <formula>9</formula>
    </cfRule>
  </conditionalFormatting>
  <conditionalFormatting sqref="N125:P125">
    <cfRule type="cellIs" dxfId="977" priority="5" stopIfTrue="1" operator="equal">
      <formula>0</formula>
    </cfRule>
  </conditionalFormatting>
  <conditionalFormatting sqref="N125:P125">
    <cfRule type="cellIs" dxfId="976" priority="4" stopIfTrue="1" operator="equal">
      <formula>1</formula>
    </cfRule>
  </conditionalFormatting>
  <conditionalFormatting sqref="N125:P125">
    <cfRule type="cellIs" dxfId="975" priority="6" stopIfTrue="1" operator="equal">
      <formula>9</formula>
    </cfRule>
  </conditionalFormatting>
  <conditionalFormatting sqref="N128">
    <cfRule type="cellIs" dxfId="974" priority="1" stopIfTrue="1" operator="equal">
      <formula>1</formula>
    </cfRule>
  </conditionalFormatting>
  <conditionalFormatting sqref="N128">
    <cfRule type="cellIs" dxfId="973" priority="2" stopIfTrue="1" operator="equal">
      <formula>0</formula>
    </cfRule>
  </conditionalFormatting>
  <conditionalFormatting sqref="N128">
    <cfRule type="cellIs" dxfId="97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97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970" priority="25" stopIfTrue="1" operator="equal">
      <formula>1</formula>
    </cfRule>
  </conditionalFormatting>
  <conditionalFormatting sqref="N98 N101 N65:U65 N74:Q74 N77 N83:O83 N92:O92 N107:O107 N68:U68 T70:U70 N134:U134 S136:T136">
    <cfRule type="cellIs" dxfId="969" priority="27" stopIfTrue="1" operator="equal">
      <formula>9</formula>
    </cfRule>
  </conditionalFormatting>
  <conditionalFormatting sqref="N31">
    <cfRule type="cellIs" dxfId="968" priority="22" stopIfTrue="1" operator="equal">
      <formula>0</formula>
    </cfRule>
  </conditionalFormatting>
  <conditionalFormatting sqref="N31">
    <cfRule type="cellIs" dxfId="967" priority="21" stopIfTrue="1" operator="equal">
      <formula>1</formula>
    </cfRule>
  </conditionalFormatting>
  <conditionalFormatting sqref="P50:Q50">
    <cfRule type="cellIs" dxfId="966" priority="24" stopIfTrue="1" operator="equal">
      <formula>0</formula>
    </cfRule>
  </conditionalFormatting>
  <conditionalFormatting sqref="P50:Q50">
    <cfRule type="cellIs" dxfId="965" priority="23" stopIfTrue="1" operator="equal">
      <formula>1</formula>
    </cfRule>
  </conditionalFormatting>
  <conditionalFormatting sqref="N44:O44 N47">
    <cfRule type="cellIs" dxfId="964" priority="20" stopIfTrue="1" operator="equal">
      <formula>0</formula>
    </cfRule>
  </conditionalFormatting>
  <conditionalFormatting sqref="N44:O44 N47">
    <cfRule type="cellIs" dxfId="963" priority="19" stopIfTrue="1" operator="equal">
      <formula>1</formula>
    </cfRule>
  </conditionalFormatting>
  <conditionalFormatting sqref="P92">
    <cfRule type="cellIs" dxfId="962" priority="14" stopIfTrue="1" operator="equal">
      <formula>0</formula>
    </cfRule>
  </conditionalFormatting>
  <conditionalFormatting sqref="P92">
    <cfRule type="cellIs" dxfId="961" priority="13" stopIfTrue="1" operator="equal">
      <formula>1</formula>
    </cfRule>
  </conditionalFormatting>
  <conditionalFormatting sqref="P92">
    <cfRule type="cellIs" dxfId="960" priority="15" stopIfTrue="1" operator="equal">
      <formula>9</formula>
    </cfRule>
  </conditionalFormatting>
  <conditionalFormatting sqref="N86:O86">
    <cfRule type="cellIs" dxfId="959" priority="17" stopIfTrue="1" operator="equal">
      <formula>0</formula>
    </cfRule>
  </conditionalFormatting>
  <conditionalFormatting sqref="N86:O86">
    <cfRule type="cellIs" dxfId="958" priority="16" stopIfTrue="1" operator="equal">
      <formula>1</formula>
    </cfRule>
  </conditionalFormatting>
  <conditionalFormatting sqref="N86:O86">
    <cfRule type="cellIs" dxfId="957" priority="18" stopIfTrue="1" operator="equal">
      <formula>9</formula>
    </cfRule>
  </conditionalFormatting>
  <conditionalFormatting sqref="N119">
    <cfRule type="cellIs" dxfId="956" priority="8" stopIfTrue="1" operator="equal">
      <formula>0</formula>
    </cfRule>
  </conditionalFormatting>
  <conditionalFormatting sqref="N119">
    <cfRule type="cellIs" dxfId="955" priority="7" stopIfTrue="1" operator="equal">
      <formula>1</formula>
    </cfRule>
  </conditionalFormatting>
  <conditionalFormatting sqref="N119">
    <cfRule type="cellIs" dxfId="954" priority="9" stopIfTrue="1" operator="equal">
      <formula>9</formula>
    </cfRule>
  </conditionalFormatting>
  <conditionalFormatting sqref="N113">
    <cfRule type="cellIs" dxfId="953" priority="11" stopIfTrue="1" operator="equal">
      <formula>0</formula>
    </cfRule>
  </conditionalFormatting>
  <conditionalFormatting sqref="N113">
    <cfRule type="cellIs" dxfId="952" priority="10" stopIfTrue="1" operator="equal">
      <formula>1</formula>
    </cfRule>
  </conditionalFormatting>
  <conditionalFormatting sqref="N113">
    <cfRule type="cellIs" dxfId="951" priority="12" stopIfTrue="1" operator="equal">
      <formula>9</formula>
    </cfRule>
  </conditionalFormatting>
  <conditionalFormatting sqref="N125:P125">
    <cfRule type="cellIs" dxfId="950" priority="5" stopIfTrue="1" operator="equal">
      <formula>0</formula>
    </cfRule>
  </conditionalFormatting>
  <conditionalFormatting sqref="N125:P125">
    <cfRule type="cellIs" dxfId="949" priority="4" stopIfTrue="1" operator="equal">
      <formula>1</formula>
    </cfRule>
  </conditionalFormatting>
  <conditionalFormatting sqref="N125:P125">
    <cfRule type="cellIs" dxfId="948" priority="6" stopIfTrue="1" operator="equal">
      <formula>9</formula>
    </cfRule>
  </conditionalFormatting>
  <conditionalFormatting sqref="N128">
    <cfRule type="cellIs" dxfId="947" priority="1" stopIfTrue="1" operator="equal">
      <formula>1</formula>
    </cfRule>
  </conditionalFormatting>
  <conditionalFormatting sqref="N128">
    <cfRule type="cellIs" dxfId="946" priority="2" stopIfTrue="1" operator="equal">
      <formula>0</formula>
    </cfRule>
  </conditionalFormatting>
  <conditionalFormatting sqref="N128">
    <cfRule type="cellIs" dxfId="94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94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943" priority="25" stopIfTrue="1" operator="equal">
      <formula>1</formula>
    </cfRule>
  </conditionalFormatting>
  <conditionalFormatting sqref="N98 N101 N65:U65 N74:Q74 N77 N83:O83 N92:O92 N107:O107 N68:U68 T70:U70 N134:U134 S136:T136">
    <cfRule type="cellIs" dxfId="942" priority="27" stopIfTrue="1" operator="equal">
      <formula>9</formula>
    </cfRule>
  </conditionalFormatting>
  <conditionalFormatting sqref="N31">
    <cfRule type="cellIs" dxfId="941" priority="22" stopIfTrue="1" operator="equal">
      <formula>0</formula>
    </cfRule>
  </conditionalFormatting>
  <conditionalFormatting sqref="N31">
    <cfRule type="cellIs" dxfId="940" priority="21" stopIfTrue="1" operator="equal">
      <formula>1</formula>
    </cfRule>
  </conditionalFormatting>
  <conditionalFormatting sqref="P50:Q50">
    <cfRule type="cellIs" dxfId="939" priority="24" stopIfTrue="1" operator="equal">
      <formula>0</formula>
    </cfRule>
  </conditionalFormatting>
  <conditionalFormatting sqref="P50:Q50">
    <cfRule type="cellIs" dxfId="938" priority="23" stopIfTrue="1" operator="equal">
      <formula>1</formula>
    </cfRule>
  </conditionalFormatting>
  <conditionalFormatting sqref="N44:O44 N47">
    <cfRule type="cellIs" dxfId="937" priority="20" stopIfTrue="1" operator="equal">
      <formula>0</formula>
    </cfRule>
  </conditionalFormatting>
  <conditionalFormatting sqref="N44:O44 N47">
    <cfRule type="cellIs" dxfId="936" priority="19" stopIfTrue="1" operator="equal">
      <formula>1</formula>
    </cfRule>
  </conditionalFormatting>
  <conditionalFormatting sqref="P92">
    <cfRule type="cellIs" dxfId="935" priority="14" stopIfTrue="1" operator="equal">
      <formula>0</formula>
    </cfRule>
  </conditionalFormatting>
  <conditionalFormatting sqref="P92">
    <cfRule type="cellIs" dxfId="934" priority="13" stopIfTrue="1" operator="equal">
      <formula>1</formula>
    </cfRule>
  </conditionalFormatting>
  <conditionalFormatting sqref="P92">
    <cfRule type="cellIs" dxfId="933" priority="15" stopIfTrue="1" operator="equal">
      <formula>9</formula>
    </cfRule>
  </conditionalFormatting>
  <conditionalFormatting sqref="N86:O86">
    <cfRule type="cellIs" dxfId="932" priority="17" stopIfTrue="1" operator="equal">
      <formula>0</formula>
    </cfRule>
  </conditionalFormatting>
  <conditionalFormatting sqref="N86:O86">
    <cfRule type="cellIs" dxfId="931" priority="16" stopIfTrue="1" operator="equal">
      <formula>1</formula>
    </cfRule>
  </conditionalFormatting>
  <conditionalFormatting sqref="N86:O86">
    <cfRule type="cellIs" dxfId="930" priority="18" stopIfTrue="1" operator="equal">
      <formula>9</formula>
    </cfRule>
  </conditionalFormatting>
  <conditionalFormatting sqref="N119">
    <cfRule type="cellIs" dxfId="929" priority="8" stopIfTrue="1" operator="equal">
      <formula>0</formula>
    </cfRule>
  </conditionalFormatting>
  <conditionalFormatting sqref="N119">
    <cfRule type="cellIs" dxfId="928" priority="7" stopIfTrue="1" operator="equal">
      <formula>1</formula>
    </cfRule>
  </conditionalFormatting>
  <conditionalFormatting sqref="N119">
    <cfRule type="cellIs" dxfId="927" priority="9" stopIfTrue="1" operator="equal">
      <formula>9</formula>
    </cfRule>
  </conditionalFormatting>
  <conditionalFormatting sqref="N113">
    <cfRule type="cellIs" dxfId="926" priority="11" stopIfTrue="1" operator="equal">
      <formula>0</formula>
    </cfRule>
  </conditionalFormatting>
  <conditionalFormatting sqref="N113">
    <cfRule type="cellIs" dxfId="925" priority="10" stopIfTrue="1" operator="equal">
      <formula>1</formula>
    </cfRule>
  </conditionalFormatting>
  <conditionalFormatting sqref="N113">
    <cfRule type="cellIs" dxfId="924" priority="12" stopIfTrue="1" operator="equal">
      <formula>9</formula>
    </cfRule>
  </conditionalFormatting>
  <conditionalFormatting sqref="N125:P125">
    <cfRule type="cellIs" dxfId="923" priority="5" stopIfTrue="1" operator="equal">
      <formula>0</formula>
    </cfRule>
  </conditionalFormatting>
  <conditionalFormatting sqref="N125:P125">
    <cfRule type="cellIs" dxfId="922" priority="4" stopIfTrue="1" operator="equal">
      <formula>1</formula>
    </cfRule>
  </conditionalFormatting>
  <conditionalFormatting sqref="N125:P125">
    <cfRule type="cellIs" dxfId="921" priority="6" stopIfTrue="1" operator="equal">
      <formula>9</formula>
    </cfRule>
  </conditionalFormatting>
  <conditionalFormatting sqref="N128">
    <cfRule type="cellIs" dxfId="920" priority="1" stopIfTrue="1" operator="equal">
      <formula>1</formula>
    </cfRule>
  </conditionalFormatting>
  <conditionalFormatting sqref="N128">
    <cfRule type="cellIs" dxfId="919" priority="2" stopIfTrue="1" operator="equal">
      <formula>0</formula>
    </cfRule>
  </conditionalFormatting>
  <conditionalFormatting sqref="N128">
    <cfRule type="cellIs" dxfId="91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91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916" priority="25" stopIfTrue="1" operator="equal">
      <formula>1</formula>
    </cfRule>
  </conditionalFormatting>
  <conditionalFormatting sqref="N98 N101 N65:U65 N74:Q74 N77 N83:O83 N92:O92 N107:O107 N68:U68 T70:U70 N134:U134 S136:T136">
    <cfRule type="cellIs" dxfId="915" priority="27" stopIfTrue="1" operator="equal">
      <formula>9</formula>
    </cfRule>
  </conditionalFormatting>
  <conditionalFormatting sqref="N31">
    <cfRule type="cellIs" dxfId="914" priority="22" stopIfTrue="1" operator="equal">
      <formula>0</formula>
    </cfRule>
  </conditionalFormatting>
  <conditionalFormatting sqref="N31">
    <cfRule type="cellIs" dxfId="913" priority="21" stopIfTrue="1" operator="equal">
      <formula>1</formula>
    </cfRule>
  </conditionalFormatting>
  <conditionalFormatting sqref="P50:Q50">
    <cfRule type="cellIs" dxfId="912" priority="24" stopIfTrue="1" operator="equal">
      <formula>0</formula>
    </cfRule>
  </conditionalFormatting>
  <conditionalFormatting sqref="P50:Q50">
    <cfRule type="cellIs" dxfId="911" priority="23" stopIfTrue="1" operator="equal">
      <formula>1</formula>
    </cfRule>
  </conditionalFormatting>
  <conditionalFormatting sqref="N44:O44 N47">
    <cfRule type="cellIs" dxfId="910" priority="20" stopIfTrue="1" operator="equal">
      <formula>0</formula>
    </cfRule>
  </conditionalFormatting>
  <conditionalFormatting sqref="N44:O44 N47">
    <cfRule type="cellIs" dxfId="909" priority="19" stopIfTrue="1" operator="equal">
      <formula>1</formula>
    </cfRule>
  </conditionalFormatting>
  <conditionalFormatting sqref="P92">
    <cfRule type="cellIs" dxfId="908" priority="14" stopIfTrue="1" operator="equal">
      <formula>0</formula>
    </cfRule>
  </conditionalFormatting>
  <conditionalFormatting sqref="P92">
    <cfRule type="cellIs" dxfId="907" priority="13" stopIfTrue="1" operator="equal">
      <formula>1</formula>
    </cfRule>
  </conditionalFormatting>
  <conditionalFormatting sqref="P92">
    <cfRule type="cellIs" dxfId="906" priority="15" stopIfTrue="1" operator="equal">
      <formula>9</formula>
    </cfRule>
  </conditionalFormatting>
  <conditionalFormatting sqref="N86:O86">
    <cfRule type="cellIs" dxfId="905" priority="17" stopIfTrue="1" operator="equal">
      <formula>0</formula>
    </cfRule>
  </conditionalFormatting>
  <conditionalFormatting sqref="N86:O86">
    <cfRule type="cellIs" dxfId="904" priority="16" stopIfTrue="1" operator="equal">
      <formula>1</formula>
    </cfRule>
  </conditionalFormatting>
  <conditionalFormatting sqref="N86:O86">
    <cfRule type="cellIs" dxfId="903" priority="18" stopIfTrue="1" operator="equal">
      <formula>9</formula>
    </cfRule>
  </conditionalFormatting>
  <conditionalFormatting sqref="N119">
    <cfRule type="cellIs" dxfId="902" priority="8" stopIfTrue="1" operator="equal">
      <formula>0</formula>
    </cfRule>
  </conditionalFormatting>
  <conditionalFormatting sqref="N119">
    <cfRule type="cellIs" dxfId="901" priority="7" stopIfTrue="1" operator="equal">
      <formula>1</formula>
    </cfRule>
  </conditionalFormatting>
  <conditionalFormatting sqref="N119">
    <cfRule type="cellIs" dxfId="900" priority="9" stopIfTrue="1" operator="equal">
      <formula>9</formula>
    </cfRule>
  </conditionalFormatting>
  <conditionalFormatting sqref="N113">
    <cfRule type="cellIs" dxfId="899" priority="11" stopIfTrue="1" operator="equal">
      <formula>0</formula>
    </cfRule>
  </conditionalFormatting>
  <conditionalFormatting sqref="N113">
    <cfRule type="cellIs" dxfId="898" priority="10" stopIfTrue="1" operator="equal">
      <formula>1</formula>
    </cfRule>
  </conditionalFormatting>
  <conditionalFormatting sqref="N113">
    <cfRule type="cellIs" dxfId="897" priority="12" stopIfTrue="1" operator="equal">
      <formula>9</formula>
    </cfRule>
  </conditionalFormatting>
  <conditionalFormatting sqref="N125:P125">
    <cfRule type="cellIs" dxfId="896" priority="5" stopIfTrue="1" operator="equal">
      <formula>0</formula>
    </cfRule>
  </conditionalFormatting>
  <conditionalFormatting sqref="N125:P125">
    <cfRule type="cellIs" dxfId="895" priority="4" stopIfTrue="1" operator="equal">
      <formula>1</formula>
    </cfRule>
  </conditionalFormatting>
  <conditionalFormatting sqref="N125:P125">
    <cfRule type="cellIs" dxfId="894" priority="6" stopIfTrue="1" operator="equal">
      <formula>9</formula>
    </cfRule>
  </conditionalFormatting>
  <conditionalFormatting sqref="N128">
    <cfRule type="cellIs" dxfId="893" priority="1" stopIfTrue="1" operator="equal">
      <formula>1</formula>
    </cfRule>
  </conditionalFormatting>
  <conditionalFormatting sqref="N128">
    <cfRule type="cellIs" dxfId="892" priority="2" stopIfTrue="1" operator="equal">
      <formula>0</formula>
    </cfRule>
  </conditionalFormatting>
  <conditionalFormatting sqref="N128">
    <cfRule type="cellIs" dxfId="89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89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889" priority="25" stopIfTrue="1" operator="equal">
      <formula>1</formula>
    </cfRule>
  </conditionalFormatting>
  <conditionalFormatting sqref="N98 N101 N65:U65 N74:Q74 N77 N83:O83 N92:O92 N107:O107 N68:U68 T70:U70 N134:U134 S136:T136">
    <cfRule type="cellIs" dxfId="888" priority="27" stopIfTrue="1" operator="equal">
      <formula>9</formula>
    </cfRule>
  </conditionalFormatting>
  <conditionalFormatting sqref="N31">
    <cfRule type="cellIs" dxfId="887" priority="22" stopIfTrue="1" operator="equal">
      <formula>0</formula>
    </cfRule>
  </conditionalFormatting>
  <conditionalFormatting sqref="N31">
    <cfRule type="cellIs" dxfId="886" priority="21" stopIfTrue="1" operator="equal">
      <formula>1</formula>
    </cfRule>
  </conditionalFormatting>
  <conditionalFormatting sqref="P50:Q50">
    <cfRule type="cellIs" dxfId="885" priority="24" stopIfTrue="1" operator="equal">
      <formula>0</formula>
    </cfRule>
  </conditionalFormatting>
  <conditionalFormatting sqref="P50:Q50">
    <cfRule type="cellIs" dxfId="884" priority="23" stopIfTrue="1" operator="equal">
      <formula>1</formula>
    </cfRule>
  </conditionalFormatting>
  <conditionalFormatting sqref="N44:O44 N47">
    <cfRule type="cellIs" dxfId="883" priority="20" stopIfTrue="1" operator="equal">
      <formula>0</formula>
    </cfRule>
  </conditionalFormatting>
  <conditionalFormatting sqref="N44:O44 N47">
    <cfRule type="cellIs" dxfId="882" priority="19" stopIfTrue="1" operator="equal">
      <formula>1</formula>
    </cfRule>
  </conditionalFormatting>
  <conditionalFormatting sqref="P92">
    <cfRule type="cellIs" dxfId="881" priority="14" stopIfTrue="1" operator="equal">
      <formula>0</formula>
    </cfRule>
  </conditionalFormatting>
  <conditionalFormatting sqref="P92">
    <cfRule type="cellIs" dxfId="880" priority="13" stopIfTrue="1" operator="equal">
      <formula>1</formula>
    </cfRule>
  </conditionalFormatting>
  <conditionalFormatting sqref="P92">
    <cfRule type="cellIs" dxfId="879" priority="15" stopIfTrue="1" operator="equal">
      <formula>9</formula>
    </cfRule>
  </conditionalFormatting>
  <conditionalFormatting sqref="N86:O86">
    <cfRule type="cellIs" dxfId="878" priority="17" stopIfTrue="1" operator="equal">
      <formula>0</formula>
    </cfRule>
  </conditionalFormatting>
  <conditionalFormatting sqref="N86:O86">
    <cfRule type="cellIs" dxfId="877" priority="16" stopIfTrue="1" operator="equal">
      <formula>1</formula>
    </cfRule>
  </conditionalFormatting>
  <conditionalFormatting sqref="N86:O86">
    <cfRule type="cellIs" dxfId="876" priority="18" stopIfTrue="1" operator="equal">
      <formula>9</formula>
    </cfRule>
  </conditionalFormatting>
  <conditionalFormatting sqref="N119">
    <cfRule type="cellIs" dxfId="875" priority="8" stopIfTrue="1" operator="equal">
      <formula>0</formula>
    </cfRule>
  </conditionalFormatting>
  <conditionalFormatting sqref="N119">
    <cfRule type="cellIs" dxfId="874" priority="7" stopIfTrue="1" operator="equal">
      <formula>1</formula>
    </cfRule>
  </conditionalFormatting>
  <conditionalFormatting sqref="N119">
    <cfRule type="cellIs" dxfId="873" priority="9" stopIfTrue="1" operator="equal">
      <formula>9</formula>
    </cfRule>
  </conditionalFormatting>
  <conditionalFormatting sqref="N113">
    <cfRule type="cellIs" dxfId="872" priority="11" stopIfTrue="1" operator="equal">
      <formula>0</formula>
    </cfRule>
  </conditionalFormatting>
  <conditionalFormatting sqref="N113">
    <cfRule type="cellIs" dxfId="871" priority="10" stopIfTrue="1" operator="equal">
      <formula>1</formula>
    </cfRule>
  </conditionalFormatting>
  <conditionalFormatting sqref="N113">
    <cfRule type="cellIs" dxfId="870" priority="12" stopIfTrue="1" operator="equal">
      <formula>9</formula>
    </cfRule>
  </conditionalFormatting>
  <conditionalFormatting sqref="N125:P125">
    <cfRule type="cellIs" dxfId="869" priority="5" stopIfTrue="1" operator="equal">
      <formula>0</formula>
    </cfRule>
  </conditionalFormatting>
  <conditionalFormatting sqref="N125:P125">
    <cfRule type="cellIs" dxfId="868" priority="4" stopIfTrue="1" operator="equal">
      <formula>1</formula>
    </cfRule>
  </conditionalFormatting>
  <conditionalFormatting sqref="N125:P125">
    <cfRule type="cellIs" dxfId="867" priority="6" stopIfTrue="1" operator="equal">
      <formula>9</formula>
    </cfRule>
  </conditionalFormatting>
  <conditionalFormatting sqref="N128">
    <cfRule type="cellIs" dxfId="866" priority="1" stopIfTrue="1" operator="equal">
      <formula>1</formula>
    </cfRule>
  </conditionalFormatting>
  <conditionalFormatting sqref="N128">
    <cfRule type="cellIs" dxfId="865" priority="2" stopIfTrue="1" operator="equal">
      <formula>0</formula>
    </cfRule>
  </conditionalFormatting>
  <conditionalFormatting sqref="N128">
    <cfRule type="cellIs" dxfId="86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39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86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862" priority="25" stopIfTrue="1" operator="equal">
      <formula>1</formula>
    </cfRule>
  </conditionalFormatting>
  <conditionalFormatting sqref="N98 N101 N65:U65 N74:Q74 N77 N83:O83 N92:O92 N107:O107 N68:U68 T70:U70 N134:U134 S136:T136">
    <cfRule type="cellIs" dxfId="861" priority="27" stopIfTrue="1" operator="equal">
      <formula>9</formula>
    </cfRule>
  </conditionalFormatting>
  <conditionalFormatting sqref="N31">
    <cfRule type="cellIs" dxfId="860" priority="22" stopIfTrue="1" operator="equal">
      <formula>0</formula>
    </cfRule>
  </conditionalFormatting>
  <conditionalFormatting sqref="N31">
    <cfRule type="cellIs" dxfId="859" priority="21" stopIfTrue="1" operator="equal">
      <formula>1</formula>
    </cfRule>
  </conditionalFormatting>
  <conditionalFormatting sqref="P50:Q50">
    <cfRule type="cellIs" dxfId="858" priority="24" stopIfTrue="1" operator="equal">
      <formula>0</formula>
    </cfRule>
  </conditionalFormatting>
  <conditionalFormatting sqref="P50:Q50">
    <cfRule type="cellIs" dxfId="857" priority="23" stopIfTrue="1" operator="equal">
      <formula>1</formula>
    </cfRule>
  </conditionalFormatting>
  <conditionalFormatting sqref="N44:O44 N47">
    <cfRule type="cellIs" dxfId="856" priority="20" stopIfTrue="1" operator="equal">
      <formula>0</formula>
    </cfRule>
  </conditionalFormatting>
  <conditionalFormatting sqref="N44:O44 N47">
    <cfRule type="cellIs" dxfId="855" priority="19" stopIfTrue="1" operator="equal">
      <formula>1</formula>
    </cfRule>
  </conditionalFormatting>
  <conditionalFormatting sqref="P92">
    <cfRule type="cellIs" dxfId="854" priority="14" stopIfTrue="1" operator="equal">
      <formula>0</formula>
    </cfRule>
  </conditionalFormatting>
  <conditionalFormatting sqref="P92">
    <cfRule type="cellIs" dxfId="853" priority="13" stopIfTrue="1" operator="equal">
      <formula>1</formula>
    </cfRule>
  </conditionalFormatting>
  <conditionalFormatting sqref="P92">
    <cfRule type="cellIs" dxfId="852" priority="15" stopIfTrue="1" operator="equal">
      <formula>9</formula>
    </cfRule>
  </conditionalFormatting>
  <conditionalFormatting sqref="N86:O86">
    <cfRule type="cellIs" dxfId="851" priority="17" stopIfTrue="1" operator="equal">
      <formula>0</formula>
    </cfRule>
  </conditionalFormatting>
  <conditionalFormatting sqref="N86:O86">
    <cfRule type="cellIs" dxfId="850" priority="16" stopIfTrue="1" operator="equal">
      <formula>1</formula>
    </cfRule>
  </conditionalFormatting>
  <conditionalFormatting sqref="N86:O86">
    <cfRule type="cellIs" dxfId="849" priority="18" stopIfTrue="1" operator="equal">
      <formula>9</formula>
    </cfRule>
  </conditionalFormatting>
  <conditionalFormatting sqref="N119">
    <cfRule type="cellIs" dxfId="848" priority="8" stopIfTrue="1" operator="equal">
      <formula>0</formula>
    </cfRule>
  </conditionalFormatting>
  <conditionalFormatting sqref="N119">
    <cfRule type="cellIs" dxfId="847" priority="7" stopIfTrue="1" operator="equal">
      <formula>1</formula>
    </cfRule>
  </conditionalFormatting>
  <conditionalFormatting sqref="N119">
    <cfRule type="cellIs" dxfId="846" priority="9" stopIfTrue="1" operator="equal">
      <formula>9</formula>
    </cfRule>
  </conditionalFormatting>
  <conditionalFormatting sqref="N113">
    <cfRule type="cellIs" dxfId="845" priority="11" stopIfTrue="1" operator="equal">
      <formula>0</formula>
    </cfRule>
  </conditionalFormatting>
  <conditionalFormatting sqref="N113">
    <cfRule type="cellIs" dxfId="844" priority="10" stopIfTrue="1" operator="equal">
      <formula>1</formula>
    </cfRule>
  </conditionalFormatting>
  <conditionalFormatting sqref="N113">
    <cfRule type="cellIs" dxfId="843" priority="12" stopIfTrue="1" operator="equal">
      <formula>9</formula>
    </cfRule>
  </conditionalFormatting>
  <conditionalFormatting sqref="N125:P125">
    <cfRule type="cellIs" dxfId="842" priority="5" stopIfTrue="1" operator="equal">
      <formula>0</formula>
    </cfRule>
  </conditionalFormatting>
  <conditionalFormatting sqref="N125:P125">
    <cfRule type="cellIs" dxfId="841" priority="4" stopIfTrue="1" operator="equal">
      <formula>1</formula>
    </cfRule>
  </conditionalFormatting>
  <conditionalFormatting sqref="N125:P125">
    <cfRule type="cellIs" dxfId="840" priority="6" stopIfTrue="1" operator="equal">
      <formula>9</formula>
    </cfRule>
  </conditionalFormatting>
  <conditionalFormatting sqref="N128">
    <cfRule type="cellIs" dxfId="839" priority="1" stopIfTrue="1" operator="equal">
      <formula>1</formula>
    </cfRule>
  </conditionalFormatting>
  <conditionalFormatting sqref="N128">
    <cfRule type="cellIs" dxfId="838" priority="2" stopIfTrue="1" operator="equal">
      <formula>0</formula>
    </cfRule>
  </conditionalFormatting>
  <conditionalFormatting sqref="N128">
    <cfRule type="cellIs" dxfId="83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83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835" priority="25" stopIfTrue="1" operator="equal">
      <formula>1</formula>
    </cfRule>
  </conditionalFormatting>
  <conditionalFormatting sqref="N98 N101 N65:U65 N74:Q74 N77 N83:O83 N92:O92 N107:O107 N68:U68 T70:U70 N134:U134 S136:T136">
    <cfRule type="cellIs" dxfId="834" priority="27" stopIfTrue="1" operator="equal">
      <formula>9</formula>
    </cfRule>
  </conditionalFormatting>
  <conditionalFormatting sqref="N31">
    <cfRule type="cellIs" dxfId="833" priority="22" stopIfTrue="1" operator="equal">
      <formula>0</formula>
    </cfRule>
  </conditionalFormatting>
  <conditionalFormatting sqref="N31">
    <cfRule type="cellIs" dxfId="832" priority="21" stopIfTrue="1" operator="equal">
      <formula>1</formula>
    </cfRule>
  </conditionalFormatting>
  <conditionalFormatting sqref="P50:Q50">
    <cfRule type="cellIs" dxfId="831" priority="24" stopIfTrue="1" operator="equal">
      <formula>0</formula>
    </cfRule>
  </conditionalFormatting>
  <conditionalFormatting sqref="P50:Q50">
    <cfRule type="cellIs" dxfId="830" priority="23" stopIfTrue="1" operator="equal">
      <formula>1</formula>
    </cfRule>
  </conditionalFormatting>
  <conditionalFormatting sqref="N44:O44 N47">
    <cfRule type="cellIs" dxfId="829" priority="20" stopIfTrue="1" operator="equal">
      <formula>0</formula>
    </cfRule>
  </conditionalFormatting>
  <conditionalFormatting sqref="N44:O44 N47">
    <cfRule type="cellIs" dxfId="828" priority="19" stopIfTrue="1" operator="equal">
      <formula>1</formula>
    </cfRule>
  </conditionalFormatting>
  <conditionalFormatting sqref="P92">
    <cfRule type="cellIs" dxfId="827" priority="14" stopIfTrue="1" operator="equal">
      <formula>0</formula>
    </cfRule>
  </conditionalFormatting>
  <conditionalFormatting sqref="P92">
    <cfRule type="cellIs" dxfId="826" priority="13" stopIfTrue="1" operator="equal">
      <formula>1</formula>
    </cfRule>
  </conditionalFormatting>
  <conditionalFormatting sqref="P92">
    <cfRule type="cellIs" dxfId="825" priority="15" stopIfTrue="1" operator="equal">
      <formula>9</formula>
    </cfRule>
  </conditionalFormatting>
  <conditionalFormatting sqref="N86:O86">
    <cfRule type="cellIs" dxfId="824" priority="17" stopIfTrue="1" operator="equal">
      <formula>0</formula>
    </cfRule>
  </conditionalFormatting>
  <conditionalFormatting sqref="N86:O86">
    <cfRule type="cellIs" dxfId="823" priority="16" stopIfTrue="1" operator="equal">
      <formula>1</formula>
    </cfRule>
  </conditionalFormatting>
  <conditionalFormatting sqref="N86:O86">
    <cfRule type="cellIs" dxfId="822" priority="18" stopIfTrue="1" operator="equal">
      <formula>9</formula>
    </cfRule>
  </conditionalFormatting>
  <conditionalFormatting sqref="N119">
    <cfRule type="cellIs" dxfId="821" priority="8" stopIfTrue="1" operator="equal">
      <formula>0</formula>
    </cfRule>
  </conditionalFormatting>
  <conditionalFormatting sqref="N119">
    <cfRule type="cellIs" dxfId="820" priority="7" stopIfTrue="1" operator="equal">
      <formula>1</formula>
    </cfRule>
  </conditionalFormatting>
  <conditionalFormatting sqref="N119">
    <cfRule type="cellIs" dxfId="819" priority="9" stopIfTrue="1" operator="equal">
      <formula>9</formula>
    </cfRule>
  </conditionalFormatting>
  <conditionalFormatting sqref="N113">
    <cfRule type="cellIs" dxfId="818" priority="11" stopIfTrue="1" operator="equal">
      <formula>0</formula>
    </cfRule>
  </conditionalFormatting>
  <conditionalFormatting sqref="N113">
    <cfRule type="cellIs" dxfId="817" priority="10" stopIfTrue="1" operator="equal">
      <formula>1</formula>
    </cfRule>
  </conditionalFormatting>
  <conditionalFormatting sqref="N113">
    <cfRule type="cellIs" dxfId="816" priority="12" stopIfTrue="1" operator="equal">
      <formula>9</formula>
    </cfRule>
  </conditionalFormatting>
  <conditionalFormatting sqref="N125:P125">
    <cfRule type="cellIs" dxfId="815" priority="5" stopIfTrue="1" operator="equal">
      <formula>0</formula>
    </cfRule>
  </conditionalFormatting>
  <conditionalFormatting sqref="N125:P125">
    <cfRule type="cellIs" dxfId="814" priority="4" stopIfTrue="1" operator="equal">
      <formula>1</formula>
    </cfRule>
  </conditionalFormatting>
  <conditionalFormatting sqref="N125:P125">
    <cfRule type="cellIs" dxfId="813" priority="6" stopIfTrue="1" operator="equal">
      <formula>9</formula>
    </cfRule>
  </conditionalFormatting>
  <conditionalFormatting sqref="N128">
    <cfRule type="cellIs" dxfId="812" priority="1" stopIfTrue="1" operator="equal">
      <formula>1</formula>
    </cfRule>
  </conditionalFormatting>
  <conditionalFormatting sqref="N128">
    <cfRule type="cellIs" dxfId="811" priority="2" stopIfTrue="1" operator="equal">
      <formula>0</formula>
    </cfRule>
  </conditionalFormatting>
  <conditionalFormatting sqref="N128">
    <cfRule type="cellIs" dxfId="81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80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808" priority="25" stopIfTrue="1" operator="equal">
      <formula>1</formula>
    </cfRule>
  </conditionalFormatting>
  <conditionalFormatting sqref="N98 N101 N65:U65 N74:Q74 N77 N83:O83 N92:O92 N107:O107 N68:U68 T70:U70 N134:U134 S136:T136">
    <cfRule type="cellIs" dxfId="807" priority="27" stopIfTrue="1" operator="equal">
      <formula>9</formula>
    </cfRule>
  </conditionalFormatting>
  <conditionalFormatting sqref="N31">
    <cfRule type="cellIs" dxfId="806" priority="22" stopIfTrue="1" operator="equal">
      <formula>0</formula>
    </cfRule>
  </conditionalFormatting>
  <conditionalFormatting sqref="N31">
    <cfRule type="cellIs" dxfId="805" priority="21" stopIfTrue="1" operator="equal">
      <formula>1</formula>
    </cfRule>
  </conditionalFormatting>
  <conditionalFormatting sqref="P50:Q50">
    <cfRule type="cellIs" dxfId="804" priority="24" stopIfTrue="1" operator="equal">
      <formula>0</formula>
    </cfRule>
  </conditionalFormatting>
  <conditionalFormatting sqref="P50:Q50">
    <cfRule type="cellIs" dxfId="803" priority="23" stopIfTrue="1" operator="equal">
      <formula>1</formula>
    </cfRule>
  </conditionalFormatting>
  <conditionalFormatting sqref="N44:O44 N47">
    <cfRule type="cellIs" dxfId="802" priority="20" stopIfTrue="1" operator="equal">
      <formula>0</formula>
    </cfRule>
  </conditionalFormatting>
  <conditionalFormatting sqref="N44:O44 N47">
    <cfRule type="cellIs" dxfId="801" priority="19" stopIfTrue="1" operator="equal">
      <formula>1</formula>
    </cfRule>
  </conditionalFormatting>
  <conditionalFormatting sqref="P92">
    <cfRule type="cellIs" dxfId="800" priority="14" stopIfTrue="1" operator="equal">
      <formula>0</formula>
    </cfRule>
  </conditionalFormatting>
  <conditionalFormatting sqref="P92">
    <cfRule type="cellIs" dxfId="799" priority="13" stopIfTrue="1" operator="equal">
      <formula>1</formula>
    </cfRule>
  </conditionalFormatting>
  <conditionalFormatting sqref="P92">
    <cfRule type="cellIs" dxfId="798" priority="15" stopIfTrue="1" operator="equal">
      <formula>9</formula>
    </cfRule>
  </conditionalFormatting>
  <conditionalFormatting sqref="N86:O86">
    <cfRule type="cellIs" dxfId="797" priority="17" stopIfTrue="1" operator="equal">
      <formula>0</formula>
    </cfRule>
  </conditionalFormatting>
  <conditionalFormatting sqref="N86:O86">
    <cfRule type="cellIs" dxfId="796" priority="16" stopIfTrue="1" operator="equal">
      <formula>1</formula>
    </cfRule>
  </conditionalFormatting>
  <conditionalFormatting sqref="N86:O86">
    <cfRule type="cellIs" dxfId="795" priority="18" stopIfTrue="1" operator="equal">
      <formula>9</formula>
    </cfRule>
  </conditionalFormatting>
  <conditionalFormatting sqref="N119">
    <cfRule type="cellIs" dxfId="794" priority="8" stopIfTrue="1" operator="equal">
      <formula>0</formula>
    </cfRule>
  </conditionalFormatting>
  <conditionalFormatting sqref="N119">
    <cfRule type="cellIs" dxfId="793" priority="7" stopIfTrue="1" operator="equal">
      <formula>1</formula>
    </cfRule>
  </conditionalFormatting>
  <conditionalFormatting sqref="N119">
    <cfRule type="cellIs" dxfId="792" priority="9" stopIfTrue="1" operator="equal">
      <formula>9</formula>
    </cfRule>
  </conditionalFormatting>
  <conditionalFormatting sqref="N113">
    <cfRule type="cellIs" dxfId="791" priority="11" stopIfTrue="1" operator="equal">
      <formula>0</formula>
    </cfRule>
  </conditionalFormatting>
  <conditionalFormatting sqref="N113">
    <cfRule type="cellIs" dxfId="790" priority="10" stopIfTrue="1" operator="equal">
      <formula>1</formula>
    </cfRule>
  </conditionalFormatting>
  <conditionalFormatting sqref="N113">
    <cfRule type="cellIs" dxfId="789" priority="12" stopIfTrue="1" operator="equal">
      <formula>9</formula>
    </cfRule>
  </conditionalFormatting>
  <conditionalFormatting sqref="N125:P125">
    <cfRule type="cellIs" dxfId="788" priority="5" stopIfTrue="1" operator="equal">
      <formula>0</formula>
    </cfRule>
  </conditionalFormatting>
  <conditionalFormatting sqref="N125:P125">
    <cfRule type="cellIs" dxfId="787" priority="4" stopIfTrue="1" operator="equal">
      <formula>1</formula>
    </cfRule>
  </conditionalFormatting>
  <conditionalFormatting sqref="N125:P125">
    <cfRule type="cellIs" dxfId="786" priority="6" stopIfTrue="1" operator="equal">
      <formula>9</formula>
    </cfRule>
  </conditionalFormatting>
  <conditionalFormatting sqref="N128">
    <cfRule type="cellIs" dxfId="785" priority="1" stopIfTrue="1" operator="equal">
      <formula>1</formula>
    </cfRule>
  </conditionalFormatting>
  <conditionalFormatting sqref="N128">
    <cfRule type="cellIs" dxfId="784" priority="2" stopIfTrue="1" operator="equal">
      <formula>0</formula>
    </cfRule>
  </conditionalFormatting>
  <conditionalFormatting sqref="N128">
    <cfRule type="cellIs" dxfId="78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78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781" priority="25" stopIfTrue="1" operator="equal">
      <formula>1</formula>
    </cfRule>
  </conditionalFormatting>
  <conditionalFormatting sqref="N98 N101 N65:U65 N74:Q74 N77 N83:O83 N92:O92 N107:O107 N68:U68 T70:U70 N134:U134 S136:T136">
    <cfRule type="cellIs" dxfId="780" priority="27" stopIfTrue="1" operator="equal">
      <formula>9</formula>
    </cfRule>
  </conditionalFormatting>
  <conditionalFormatting sqref="N31">
    <cfRule type="cellIs" dxfId="779" priority="22" stopIfTrue="1" operator="equal">
      <formula>0</formula>
    </cfRule>
  </conditionalFormatting>
  <conditionalFormatting sqref="N31">
    <cfRule type="cellIs" dxfId="778" priority="21" stopIfTrue="1" operator="equal">
      <formula>1</formula>
    </cfRule>
  </conditionalFormatting>
  <conditionalFormatting sqref="P50:Q50">
    <cfRule type="cellIs" dxfId="777" priority="24" stopIfTrue="1" operator="equal">
      <formula>0</formula>
    </cfRule>
  </conditionalFormatting>
  <conditionalFormatting sqref="P50:Q50">
    <cfRule type="cellIs" dxfId="776" priority="23" stopIfTrue="1" operator="equal">
      <formula>1</formula>
    </cfRule>
  </conditionalFormatting>
  <conditionalFormatting sqref="N44:O44 N47">
    <cfRule type="cellIs" dxfId="775" priority="20" stopIfTrue="1" operator="equal">
      <formula>0</formula>
    </cfRule>
  </conditionalFormatting>
  <conditionalFormatting sqref="N44:O44 N47">
    <cfRule type="cellIs" dxfId="774" priority="19" stopIfTrue="1" operator="equal">
      <formula>1</formula>
    </cfRule>
  </conditionalFormatting>
  <conditionalFormatting sqref="P92">
    <cfRule type="cellIs" dxfId="773" priority="14" stopIfTrue="1" operator="equal">
      <formula>0</formula>
    </cfRule>
  </conditionalFormatting>
  <conditionalFormatting sqref="P92">
    <cfRule type="cellIs" dxfId="772" priority="13" stopIfTrue="1" operator="equal">
      <formula>1</formula>
    </cfRule>
  </conditionalFormatting>
  <conditionalFormatting sqref="P92">
    <cfRule type="cellIs" dxfId="771" priority="15" stopIfTrue="1" operator="equal">
      <formula>9</formula>
    </cfRule>
  </conditionalFormatting>
  <conditionalFormatting sqref="N86:O86">
    <cfRule type="cellIs" dxfId="770" priority="17" stopIfTrue="1" operator="equal">
      <formula>0</formula>
    </cfRule>
  </conditionalFormatting>
  <conditionalFormatting sqref="N86:O86">
    <cfRule type="cellIs" dxfId="769" priority="16" stopIfTrue="1" operator="equal">
      <formula>1</formula>
    </cfRule>
  </conditionalFormatting>
  <conditionalFormatting sqref="N86:O86">
    <cfRule type="cellIs" dxfId="768" priority="18" stopIfTrue="1" operator="equal">
      <formula>9</formula>
    </cfRule>
  </conditionalFormatting>
  <conditionalFormatting sqref="N119">
    <cfRule type="cellIs" dxfId="767" priority="8" stopIfTrue="1" operator="equal">
      <formula>0</formula>
    </cfRule>
  </conditionalFormatting>
  <conditionalFormatting sqref="N119">
    <cfRule type="cellIs" dxfId="766" priority="7" stopIfTrue="1" operator="equal">
      <formula>1</formula>
    </cfRule>
  </conditionalFormatting>
  <conditionalFormatting sqref="N119">
    <cfRule type="cellIs" dxfId="765" priority="9" stopIfTrue="1" operator="equal">
      <formula>9</formula>
    </cfRule>
  </conditionalFormatting>
  <conditionalFormatting sqref="N113">
    <cfRule type="cellIs" dxfId="764" priority="11" stopIfTrue="1" operator="equal">
      <formula>0</formula>
    </cfRule>
  </conditionalFormatting>
  <conditionalFormatting sqref="N113">
    <cfRule type="cellIs" dxfId="763" priority="10" stopIfTrue="1" operator="equal">
      <formula>1</formula>
    </cfRule>
  </conditionalFormatting>
  <conditionalFormatting sqref="N113">
    <cfRule type="cellIs" dxfId="762" priority="12" stopIfTrue="1" operator="equal">
      <formula>9</formula>
    </cfRule>
  </conditionalFormatting>
  <conditionalFormatting sqref="N125:P125">
    <cfRule type="cellIs" dxfId="761" priority="5" stopIfTrue="1" operator="equal">
      <formula>0</formula>
    </cfRule>
  </conditionalFormatting>
  <conditionalFormatting sqref="N125:P125">
    <cfRule type="cellIs" dxfId="760" priority="4" stopIfTrue="1" operator="equal">
      <formula>1</formula>
    </cfRule>
  </conditionalFormatting>
  <conditionalFormatting sqref="N125:P125">
    <cfRule type="cellIs" dxfId="759" priority="6" stopIfTrue="1" operator="equal">
      <formula>9</formula>
    </cfRule>
  </conditionalFormatting>
  <conditionalFormatting sqref="N128">
    <cfRule type="cellIs" dxfId="758" priority="1" stopIfTrue="1" operator="equal">
      <formula>1</formula>
    </cfRule>
  </conditionalFormatting>
  <conditionalFormatting sqref="N128">
    <cfRule type="cellIs" dxfId="757" priority="2" stopIfTrue="1" operator="equal">
      <formula>0</formula>
    </cfRule>
  </conditionalFormatting>
  <conditionalFormatting sqref="N128">
    <cfRule type="cellIs" dxfId="75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I71"/>
  <sheetViews>
    <sheetView zoomScale="90" zoomScaleNormal="90" workbookViewId="0">
      <selection activeCell="C11" sqref="C11:E11"/>
    </sheetView>
  </sheetViews>
  <sheetFormatPr baseColWidth="10" defaultRowHeight="14.25" x14ac:dyDescent="0.2"/>
  <cols>
    <col min="1" max="1" width="5.875" customWidth="1"/>
    <col min="2" max="2" width="30.625" customWidth="1"/>
    <col min="3" max="5" width="3.125" customWidth="1"/>
    <col min="6" max="6" width="5.625" customWidth="1"/>
    <col min="7" max="17" width="3.125" customWidth="1"/>
    <col min="18" max="20" width="5.625" customWidth="1"/>
    <col min="21" max="22" width="3.125" customWidth="1"/>
    <col min="23" max="23" width="8.125" customWidth="1"/>
    <col min="24" max="24" width="5.625" customWidth="1"/>
    <col min="25" max="26" width="3.125" customWidth="1"/>
    <col min="27" max="27" width="5.625" customWidth="1"/>
    <col min="28" max="33" width="3.125" customWidth="1"/>
    <col min="34" max="34" width="8.375" customWidth="1"/>
  </cols>
  <sheetData>
    <row r="1" spans="1:35" x14ac:dyDescent="0.2">
      <c r="C1" s="12"/>
      <c r="AE1" s="12"/>
    </row>
    <row r="2" spans="1:35" ht="14.25" customHeight="1" x14ac:dyDescent="0.2">
      <c r="A2" s="183" t="s">
        <v>4</v>
      </c>
      <c r="B2" s="184"/>
      <c r="C2" s="184"/>
      <c r="D2" s="184"/>
      <c r="F2" s="104"/>
      <c r="H2" t="s">
        <v>79</v>
      </c>
      <c r="Q2" s="12"/>
      <c r="R2" s="192" t="s">
        <v>125</v>
      </c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4"/>
    </row>
    <row r="3" spans="1:35" ht="14.25" customHeight="1" x14ac:dyDescent="0.2">
      <c r="A3" s="183"/>
      <c r="B3" s="184"/>
      <c r="C3" s="184"/>
      <c r="D3" s="184"/>
      <c r="F3" s="67"/>
      <c r="H3" t="s">
        <v>80</v>
      </c>
      <c r="Q3" s="12"/>
      <c r="R3" s="195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7"/>
    </row>
    <row r="4" spans="1:35" ht="14.25" customHeight="1" x14ac:dyDescent="0.2">
      <c r="A4" s="183"/>
      <c r="B4" s="184"/>
      <c r="C4" s="184"/>
      <c r="D4" s="184"/>
      <c r="F4" s="14"/>
      <c r="H4" t="s">
        <v>5</v>
      </c>
      <c r="Q4" s="12"/>
      <c r="R4" s="195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7"/>
    </row>
    <row r="5" spans="1:35" ht="14.25" customHeight="1" x14ac:dyDescent="0.2">
      <c r="A5" s="183"/>
      <c r="B5" s="184"/>
      <c r="C5" s="184"/>
      <c r="D5" s="184"/>
      <c r="F5" s="66"/>
      <c r="H5" t="s">
        <v>6</v>
      </c>
      <c r="Q5" s="12"/>
      <c r="R5" s="198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200"/>
    </row>
    <row r="6" spans="1:35" x14ac:dyDescent="0.2">
      <c r="AE6" s="12"/>
    </row>
    <row r="7" spans="1:35" ht="47.25" customHeight="1" x14ac:dyDescent="0.2">
      <c r="C7" s="177" t="s">
        <v>25</v>
      </c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80" t="s">
        <v>30</v>
      </c>
      <c r="Y7" s="181"/>
      <c r="Z7" s="181"/>
      <c r="AA7" s="181"/>
      <c r="AB7" s="181"/>
      <c r="AC7" s="181"/>
      <c r="AD7" s="181"/>
      <c r="AE7" s="181"/>
      <c r="AF7" s="181"/>
      <c r="AG7" s="181"/>
      <c r="AH7" s="182"/>
      <c r="AI7" s="201" t="s">
        <v>48</v>
      </c>
    </row>
    <row r="8" spans="1:35" ht="14.25" customHeight="1" x14ac:dyDescent="0.2">
      <c r="C8" s="16">
        <v>1</v>
      </c>
      <c r="D8" s="17">
        <f>C8+1</f>
        <v>2</v>
      </c>
      <c r="E8" s="17">
        <f t="shared" ref="E8:V8" si="0">D8+1</f>
        <v>3</v>
      </c>
      <c r="F8" s="17">
        <f t="shared" si="0"/>
        <v>4</v>
      </c>
      <c r="G8" s="17">
        <f t="shared" si="0"/>
        <v>5</v>
      </c>
      <c r="H8" s="17">
        <f t="shared" si="0"/>
        <v>6</v>
      </c>
      <c r="I8" s="17">
        <f t="shared" si="0"/>
        <v>7</v>
      </c>
      <c r="J8" s="17">
        <f t="shared" si="0"/>
        <v>8</v>
      </c>
      <c r="K8" s="17">
        <f t="shared" si="0"/>
        <v>9</v>
      </c>
      <c r="L8" s="17">
        <f t="shared" si="0"/>
        <v>10</v>
      </c>
      <c r="M8" s="17">
        <f t="shared" si="0"/>
        <v>11</v>
      </c>
      <c r="N8" s="17">
        <f t="shared" si="0"/>
        <v>12</v>
      </c>
      <c r="O8" s="17">
        <f t="shared" si="0"/>
        <v>13</v>
      </c>
      <c r="P8" s="17">
        <f t="shared" si="0"/>
        <v>14</v>
      </c>
      <c r="Q8" s="17">
        <f t="shared" si="0"/>
        <v>15</v>
      </c>
      <c r="R8" s="17">
        <f t="shared" si="0"/>
        <v>16</v>
      </c>
      <c r="S8" s="17">
        <f t="shared" si="0"/>
        <v>17</v>
      </c>
      <c r="T8" s="17">
        <f t="shared" si="0"/>
        <v>18</v>
      </c>
      <c r="U8" s="17">
        <f t="shared" si="0"/>
        <v>19</v>
      </c>
      <c r="V8" s="17">
        <f t="shared" si="0"/>
        <v>20</v>
      </c>
      <c r="W8" s="203" t="s">
        <v>46</v>
      </c>
      <c r="X8" s="97">
        <f>V8+1</f>
        <v>21</v>
      </c>
      <c r="Y8" s="97">
        <f>X8+1</f>
        <v>22</v>
      </c>
      <c r="Z8" s="97">
        <f t="shared" ref="Z8:AG8" si="1">Y8+1</f>
        <v>23</v>
      </c>
      <c r="AA8" s="97">
        <f t="shared" si="1"/>
        <v>24</v>
      </c>
      <c r="AB8" s="97">
        <f t="shared" si="1"/>
        <v>25</v>
      </c>
      <c r="AC8" s="97">
        <f t="shared" si="1"/>
        <v>26</v>
      </c>
      <c r="AD8" s="97">
        <f t="shared" si="1"/>
        <v>27</v>
      </c>
      <c r="AE8" s="97">
        <f t="shared" si="1"/>
        <v>28</v>
      </c>
      <c r="AF8" s="97">
        <f t="shared" si="1"/>
        <v>29</v>
      </c>
      <c r="AG8" s="97">
        <f t="shared" si="1"/>
        <v>30</v>
      </c>
      <c r="AH8" s="179" t="s">
        <v>47</v>
      </c>
      <c r="AI8" s="202"/>
    </row>
    <row r="9" spans="1:35" x14ac:dyDescent="0.2">
      <c r="C9" s="164" t="s">
        <v>36</v>
      </c>
      <c r="D9" s="169"/>
      <c r="E9" s="165"/>
      <c r="F9" s="65" t="s">
        <v>37</v>
      </c>
      <c r="G9" s="164" t="s">
        <v>38</v>
      </c>
      <c r="H9" s="165"/>
      <c r="I9" s="164" t="s">
        <v>39</v>
      </c>
      <c r="J9" s="169"/>
      <c r="K9" s="165"/>
      <c r="L9" s="164" t="s">
        <v>40</v>
      </c>
      <c r="M9" s="169"/>
      <c r="N9" s="165"/>
      <c r="O9" s="164" t="s">
        <v>41</v>
      </c>
      <c r="P9" s="169"/>
      <c r="Q9" s="165"/>
      <c r="R9" s="130" t="s">
        <v>42</v>
      </c>
      <c r="S9" s="130" t="s">
        <v>43</v>
      </c>
      <c r="T9" s="86" t="s">
        <v>44</v>
      </c>
      <c r="U9" s="164" t="s">
        <v>45</v>
      </c>
      <c r="V9" s="165"/>
      <c r="W9" s="204"/>
      <c r="X9" s="98">
        <v>11</v>
      </c>
      <c r="Y9" s="168">
        <v>12</v>
      </c>
      <c r="Z9" s="169"/>
      <c r="AA9" s="133">
        <v>13</v>
      </c>
      <c r="AB9" s="185">
        <v>14</v>
      </c>
      <c r="AC9" s="186"/>
      <c r="AD9" s="186"/>
      <c r="AE9" s="187"/>
      <c r="AF9" s="185">
        <v>15</v>
      </c>
      <c r="AG9" s="186"/>
      <c r="AH9" s="179"/>
      <c r="AI9" s="202"/>
    </row>
    <row r="10" spans="1:35" ht="125.25" customHeight="1" thickBot="1" x14ac:dyDescent="0.25">
      <c r="C10" s="174" t="s">
        <v>71</v>
      </c>
      <c r="D10" s="175"/>
      <c r="E10" s="176"/>
      <c r="F10" s="63" t="s">
        <v>101</v>
      </c>
      <c r="G10" s="166" t="s">
        <v>73</v>
      </c>
      <c r="H10" s="167"/>
      <c r="I10" s="166" t="s">
        <v>31</v>
      </c>
      <c r="J10" s="170"/>
      <c r="K10" s="167"/>
      <c r="L10" s="166" t="s">
        <v>32</v>
      </c>
      <c r="M10" s="170"/>
      <c r="N10" s="167"/>
      <c r="O10" s="166" t="s">
        <v>33</v>
      </c>
      <c r="P10" s="170"/>
      <c r="Q10" s="167"/>
      <c r="R10" s="131" t="s">
        <v>34</v>
      </c>
      <c r="S10" s="131" t="s">
        <v>35</v>
      </c>
      <c r="T10" s="85" t="s">
        <v>74</v>
      </c>
      <c r="U10" s="166" t="s">
        <v>75</v>
      </c>
      <c r="V10" s="167"/>
      <c r="W10" s="179"/>
      <c r="X10" s="100" t="s">
        <v>76</v>
      </c>
      <c r="Y10" s="170" t="s">
        <v>94</v>
      </c>
      <c r="Z10" s="170"/>
      <c r="AA10" s="134" t="s">
        <v>77</v>
      </c>
      <c r="AB10" s="188" t="s">
        <v>102</v>
      </c>
      <c r="AC10" s="189"/>
      <c r="AD10" s="189"/>
      <c r="AE10" s="190"/>
      <c r="AF10" s="191" t="s">
        <v>78</v>
      </c>
      <c r="AG10" s="167"/>
      <c r="AH10" s="179"/>
      <c r="AI10" s="202"/>
    </row>
    <row r="11" spans="1:35" ht="15" thickTop="1" x14ac:dyDescent="0.2">
      <c r="A11">
        <f>IF(ISBLANK('Liste élèves'!A11),"",('Liste élèves'!A11))</f>
        <v>1</v>
      </c>
      <c r="B11" t="str">
        <f>IF(ISBLANK('Liste élèves'!B11),"",('Liste élèves'!B11))</f>
        <v/>
      </c>
      <c r="C11" s="160" t="str">
        <f>IF(ISBLANK('Résult. SP'!C11:E11),"",COUNTIF('Résult. SP'!C11:E11,1)/3)</f>
        <v/>
      </c>
      <c r="D11" s="172"/>
      <c r="E11" s="173"/>
      <c r="F11" s="64" t="str">
        <f>IF(ISBLANK('Résult. SP'!F11),"",COUNTIF('Résult. SP'!F11,1))</f>
        <v/>
      </c>
      <c r="G11" s="162" t="str">
        <f>IF(ISBLANK('Résult. SP'!G11:H11)," ",COUNTIF('Résult. SP'!G11:H11,1)/2)</f>
        <v xml:space="preserve"> </v>
      </c>
      <c r="H11" s="171"/>
      <c r="I11" s="160" t="str">
        <f>IF(ISBLANK('Résult. SP'!I11:K11),"",COUNTIF('Résult. SP'!I11:K11,1)/3)</f>
        <v/>
      </c>
      <c r="J11" s="172"/>
      <c r="K11" s="173"/>
      <c r="L11" s="160" t="str">
        <f>IF(ISBLANK('Résult. SP'!L11:N11),"",COUNTIF('Résult. SP'!L11:N11,1)/3)</f>
        <v/>
      </c>
      <c r="M11" s="172"/>
      <c r="N11" s="173"/>
      <c r="O11" s="162" t="str">
        <f>IF(ISBLANK('Résult. SP'!O11:Q11),"",COUNTIF('Résult. SP'!O11:Q11,1)/3)</f>
        <v/>
      </c>
      <c r="P11" s="163"/>
      <c r="Q11" s="171"/>
      <c r="R11" s="129" t="str">
        <f>IF(ISBLANK('Résult. SP'!R11),"",COUNTIF('Résult. SP'!R11,1))</f>
        <v/>
      </c>
      <c r="S11" s="129" t="str">
        <f>IF(ISBLANK('Résult. SP'!S11)," ",COUNTIF('Résult. SP'!S11,1))</f>
        <v xml:space="preserve"> </v>
      </c>
      <c r="T11" s="84" t="str">
        <f>IF(ISBLANK('Résult. SP'!T11),"",COUNTIF('Résult. SP'!T11,1))</f>
        <v/>
      </c>
      <c r="U11" s="160" t="str">
        <f>IF(ISBLANK('Résult. SP'!U11:V11),"",COUNTIF('Résult. SP'!U11:V11,1)/2)</f>
        <v/>
      </c>
      <c r="V11" s="172"/>
      <c r="W11" s="101" t="str">
        <f>IF(ISBLANK('Liste élèves'!B11),"",(C11*3+F11+G11*2+I11*3+L11*3+O11*3+R11+S11+T11+U11*2)/20)</f>
        <v/>
      </c>
      <c r="X11" s="99" t="str">
        <f>IF(ISBLANK('Résult. SP'!W11),"",COUNTIF('Résult. SP'!W11,1))</f>
        <v/>
      </c>
      <c r="Y11" s="162" t="str">
        <f>IF(ISBLANK('Résult. SP'!X11:Y11),"",COUNTIF('Résult. SP'!X11:Y11,1)/2)</f>
        <v/>
      </c>
      <c r="Z11" s="163"/>
      <c r="AA11" s="129" t="str">
        <f>IF(ISBLANK('Résult. SP'!Z11),"",COUNTIF('Résult. SP'!Z11,1))</f>
        <v/>
      </c>
      <c r="AB11" s="161" t="str">
        <f>IF(ISBLANK('Résult. SP'!AA11:AD11),"",COUNTIF('Résult. SP'!AA11:AD11,1)/4)</f>
        <v/>
      </c>
      <c r="AC11" s="161"/>
      <c r="AD11" s="161"/>
      <c r="AE11" s="161"/>
      <c r="AF11" s="159" t="str">
        <f>IF(ISBLANK('Résult. SP'!AE11:AF11),"",COUNTIF('Résult. SP'!AE11:AF11,1)/2)</f>
        <v/>
      </c>
      <c r="AG11" s="160"/>
      <c r="AH11" s="101" t="str">
        <f>IF(ISBLANK('Liste élèves'!B11),"",(X11+Y11*2+AA11+AB11*4+AF11*2)/10)</f>
        <v/>
      </c>
      <c r="AI11" s="101" t="str">
        <f>IF(ISBLANK('Liste élèves'!B11),"",(W11*20+AH11*10)/30)</f>
        <v/>
      </c>
    </row>
    <row r="12" spans="1:35" x14ac:dyDescent="0.2">
      <c r="A12">
        <f>IF(ISBLANK('Liste élèves'!A12),"",('Liste élèves'!A12))</f>
        <v>2</v>
      </c>
      <c r="B12" t="str">
        <f>IF(ISBLANK('Liste élèves'!B12),"",('Liste élèves'!B12))</f>
        <v/>
      </c>
      <c r="C12" s="160" t="str">
        <f>IF(ISBLANK('Résult. SP'!C12:E12),"",COUNTIF('Résult. SP'!C12:E12,1)/3)</f>
        <v/>
      </c>
      <c r="D12" s="172"/>
      <c r="E12" s="173"/>
      <c r="F12" s="128" t="str">
        <f>IF(ISBLANK('Résult. SP'!F12),"",COUNTIF('Résult. SP'!F12,1))</f>
        <v/>
      </c>
      <c r="G12" s="162" t="str">
        <f>IF(ISBLANK('Résult. SP'!G12:H12)," ",COUNTIF('Résult. SP'!G12:H12,1)/2)</f>
        <v xml:space="preserve"> </v>
      </c>
      <c r="H12" s="171"/>
      <c r="I12" s="160" t="str">
        <f>IF(ISBLANK('Résult. SP'!I12:K12),"",COUNTIF('Résult. SP'!I12:K12,1)/3)</f>
        <v/>
      </c>
      <c r="J12" s="172"/>
      <c r="K12" s="173"/>
      <c r="L12" s="160" t="str">
        <f>IF(ISBLANK('Résult. SP'!L12:N12),"",COUNTIF('Résult. SP'!L12:N12,1)/3)</f>
        <v/>
      </c>
      <c r="M12" s="172"/>
      <c r="N12" s="173"/>
      <c r="O12" s="162" t="str">
        <f>IF(ISBLANK('Résult. SP'!O12:Q12),"",COUNTIF('Résult. SP'!O12:Q12,1)/3)</f>
        <v/>
      </c>
      <c r="P12" s="163"/>
      <c r="Q12" s="171"/>
      <c r="R12" s="129" t="str">
        <f>IF(ISBLANK('Résult. SP'!R12),"",COUNTIF('Résult. SP'!R12,1))</f>
        <v/>
      </c>
      <c r="S12" s="129" t="str">
        <f>IF(ISBLANK('Résult. SP'!S12)," ",COUNTIF('Résult. SP'!S12,1))</f>
        <v xml:space="preserve"> </v>
      </c>
      <c r="T12" s="132" t="str">
        <f>IF(ISBLANK('Résult. SP'!T12),"",COUNTIF('Résult. SP'!T12,1))</f>
        <v/>
      </c>
      <c r="U12" s="160" t="str">
        <f>IF(ISBLANK('Résult. SP'!U12:V12),"",COUNTIF('Résult. SP'!U12:V12,1)/2)</f>
        <v/>
      </c>
      <c r="V12" s="172"/>
      <c r="W12" s="102" t="str">
        <f>IF(ISBLANK('Liste élèves'!B12),"",(C12*3+F12+G12*2+I12*3+L12*3+O12*3+R12+S12+T12+U12*2)/20)</f>
        <v/>
      </c>
      <c r="X12" s="99" t="str">
        <f>IF(ISBLANK('Résult. SP'!W12),"",COUNTIF('Résult. SP'!W12,1))</f>
        <v/>
      </c>
      <c r="Y12" s="162" t="str">
        <f>IF(ISBLANK('Résult. SP'!X12:Y12),"",COUNTIF('Résult. SP'!X12:Y12,1)/2)</f>
        <v/>
      </c>
      <c r="Z12" s="163"/>
      <c r="AA12" s="129" t="str">
        <f>IF(ISBLANK('Résult. SP'!Z12),"",COUNTIF('Résult. SP'!Z12,1))</f>
        <v/>
      </c>
      <c r="AB12" s="161" t="str">
        <f>IF(ISBLANK('Résult. SP'!AA12:AD12),"",COUNTIF('Résult. SP'!AA12:AD12,1)/4)</f>
        <v/>
      </c>
      <c r="AC12" s="161"/>
      <c r="AD12" s="161"/>
      <c r="AE12" s="161"/>
      <c r="AF12" s="159" t="str">
        <f>IF(ISBLANK('Résult. SP'!AE12:AF12),"",COUNTIF('Résult. SP'!AE12:AF12,1)/2)</f>
        <v/>
      </c>
      <c r="AG12" s="160"/>
      <c r="AH12" s="102" t="str">
        <f>IF(ISBLANK('Liste élèves'!B12),"",(X12+Y12*2+AA12+AB12*4+AF12*2)/10)</f>
        <v/>
      </c>
      <c r="AI12" s="102" t="str">
        <f>IF(ISBLANK('Liste élèves'!B12),"",(W12*20+AH12*10)/30)</f>
        <v/>
      </c>
    </row>
    <row r="13" spans="1:35" x14ac:dyDescent="0.2">
      <c r="A13">
        <f>IF(ISBLANK('Liste élèves'!A13),"",('Liste élèves'!A13))</f>
        <v>3</v>
      </c>
      <c r="B13" t="str">
        <f>IF(ISBLANK('Liste élèves'!B13),"",('Liste élèves'!B13))</f>
        <v/>
      </c>
      <c r="C13" s="160" t="str">
        <f>IF(ISBLANK('Résult. SP'!C13:E13),"",COUNTIF('Résult. SP'!C13:E13,1)/3)</f>
        <v/>
      </c>
      <c r="D13" s="172"/>
      <c r="E13" s="173"/>
      <c r="F13" s="128" t="str">
        <f>IF(ISBLANK('Résult. SP'!F13),"",COUNTIF('Résult. SP'!F13,1))</f>
        <v/>
      </c>
      <c r="G13" s="162" t="str">
        <f>IF(ISBLANK('Résult. SP'!G13:H13)," ",COUNTIF('Résult. SP'!G13:H13,1)/2)</f>
        <v xml:space="preserve"> </v>
      </c>
      <c r="H13" s="171"/>
      <c r="I13" s="160" t="str">
        <f>IF(ISBLANK('Résult. SP'!I13:K13),"",COUNTIF('Résult. SP'!I13:K13,1)/3)</f>
        <v/>
      </c>
      <c r="J13" s="172"/>
      <c r="K13" s="173"/>
      <c r="L13" s="160" t="str">
        <f>IF(ISBLANK('Résult. SP'!L13:N13),"",COUNTIF('Résult. SP'!L13:N13,1)/3)</f>
        <v/>
      </c>
      <c r="M13" s="172"/>
      <c r="N13" s="173"/>
      <c r="O13" s="162" t="str">
        <f>IF(ISBLANK('Résult. SP'!O13:Q13),"",COUNTIF('Résult. SP'!O13:Q13,1)/3)</f>
        <v/>
      </c>
      <c r="P13" s="163"/>
      <c r="Q13" s="171"/>
      <c r="R13" s="129" t="str">
        <f>IF(ISBLANK('Résult. SP'!R13),"",COUNTIF('Résult. SP'!R13,1))</f>
        <v/>
      </c>
      <c r="S13" s="129" t="str">
        <f>IF(ISBLANK('Résult. SP'!S13)," ",COUNTIF('Résult. SP'!S13,1))</f>
        <v xml:space="preserve"> </v>
      </c>
      <c r="T13" s="132" t="str">
        <f>IF(ISBLANK('Résult. SP'!T13),"",COUNTIF('Résult. SP'!T13,1))</f>
        <v/>
      </c>
      <c r="U13" s="160" t="str">
        <f>IF(ISBLANK('Résult. SP'!U13:V13),"",COUNTIF('Résult. SP'!U13:V13,1)/2)</f>
        <v/>
      </c>
      <c r="V13" s="172"/>
      <c r="W13" s="102" t="str">
        <f>IF(ISBLANK('Liste élèves'!B13),"",(C13*3+F13+G13*2+I13*3+L13*3+O13*3+R13+S13+T13+U13*2)/20)</f>
        <v/>
      </c>
      <c r="X13" s="99" t="str">
        <f>IF(ISBLANK('Résult. SP'!W13),"",COUNTIF('Résult. SP'!W13,1))</f>
        <v/>
      </c>
      <c r="Y13" s="162" t="str">
        <f>IF(ISBLANK('Résult. SP'!X13:Y13),"",COUNTIF('Résult. SP'!X13:Y13,1)/2)</f>
        <v/>
      </c>
      <c r="Z13" s="163"/>
      <c r="AA13" s="129" t="str">
        <f>IF(ISBLANK('Résult. SP'!Z13),"",COUNTIF('Résult. SP'!Z13,1))</f>
        <v/>
      </c>
      <c r="AB13" s="161" t="str">
        <f>IF(ISBLANK('Résult. SP'!AA13:AD13),"",COUNTIF('Résult. SP'!AA13:AD13,1)/4)</f>
        <v/>
      </c>
      <c r="AC13" s="161"/>
      <c r="AD13" s="161"/>
      <c r="AE13" s="161"/>
      <c r="AF13" s="159" t="str">
        <f>IF(ISBLANK('Résult. SP'!AE13:AF13),"",COUNTIF('Résult. SP'!AE13:AF13,1)/2)</f>
        <v/>
      </c>
      <c r="AG13" s="160"/>
      <c r="AH13" s="102" t="str">
        <f>IF(ISBLANK('Liste élèves'!B13),"",(X13+Y13*2+AA13+AB13*4+AF13*2)/10)</f>
        <v/>
      </c>
      <c r="AI13" s="102" t="str">
        <f>IF(ISBLANK('Liste élèves'!B13),"",(W13*20+AH13*10)/30)</f>
        <v/>
      </c>
    </row>
    <row r="14" spans="1:35" x14ac:dyDescent="0.2">
      <c r="A14">
        <f>IF(ISBLANK('Liste élèves'!A14),"",('Liste élèves'!A14))</f>
        <v>4</v>
      </c>
      <c r="B14" t="str">
        <f>IF(ISBLANK('Liste élèves'!B14),"",('Liste élèves'!B14))</f>
        <v/>
      </c>
      <c r="C14" s="160" t="str">
        <f>IF(ISBLANK('Résult. SP'!C14:E14),"",COUNTIF('Résult. SP'!C14:E14,1)/3)</f>
        <v/>
      </c>
      <c r="D14" s="172"/>
      <c r="E14" s="173"/>
      <c r="F14" s="128" t="str">
        <f>IF(ISBLANK('Résult. SP'!F14),"",COUNTIF('Résult. SP'!F14,1))</f>
        <v/>
      </c>
      <c r="G14" s="162" t="str">
        <f>IF(ISBLANK('Résult. SP'!G14:H14)," ",COUNTIF('Résult. SP'!G14:H14,1)/2)</f>
        <v xml:space="preserve"> </v>
      </c>
      <c r="H14" s="171"/>
      <c r="I14" s="160" t="str">
        <f>IF(ISBLANK('Résult. SP'!I14:K14),"",COUNTIF('Résult. SP'!I14:K14,1)/3)</f>
        <v/>
      </c>
      <c r="J14" s="172"/>
      <c r="K14" s="173"/>
      <c r="L14" s="160" t="str">
        <f>IF(ISBLANK('Résult. SP'!L14:N14),"",COUNTIF('Résult. SP'!L14:N14,1)/3)</f>
        <v/>
      </c>
      <c r="M14" s="172"/>
      <c r="N14" s="173"/>
      <c r="O14" s="162" t="str">
        <f>IF(ISBLANK('Résult. SP'!O14:Q14),"",COUNTIF('Résult. SP'!O14:Q14,1)/3)</f>
        <v/>
      </c>
      <c r="P14" s="163"/>
      <c r="Q14" s="171"/>
      <c r="R14" s="129" t="str">
        <f>IF(ISBLANK('Résult. SP'!R14),"",COUNTIF('Résult. SP'!R14,1))</f>
        <v/>
      </c>
      <c r="S14" s="129" t="str">
        <f>IF(ISBLANK('Résult. SP'!S14)," ",COUNTIF('Résult. SP'!S14,1))</f>
        <v xml:space="preserve"> </v>
      </c>
      <c r="T14" s="132" t="str">
        <f>IF(ISBLANK('Résult. SP'!T14),"",COUNTIF('Résult. SP'!T14,1))</f>
        <v/>
      </c>
      <c r="U14" s="160" t="str">
        <f>IF(ISBLANK('Résult. SP'!U14:V14),"",COUNTIF('Résult. SP'!U14:V14,1)/2)</f>
        <v/>
      </c>
      <c r="V14" s="172"/>
      <c r="W14" s="102" t="str">
        <f>IF(ISBLANK('Liste élèves'!B14),"",(C14*3+F14+G14*2+I14*3+L14*3+O14*3+R14+S14+T14+U14*2)/20)</f>
        <v/>
      </c>
      <c r="X14" s="99" t="str">
        <f>IF(ISBLANK('Résult. SP'!W14),"",COUNTIF('Résult. SP'!W14,1))</f>
        <v/>
      </c>
      <c r="Y14" s="162" t="str">
        <f>IF(ISBLANK('Résult. SP'!X14:Y14),"",COUNTIF('Résult. SP'!X14:Y14,1)/2)</f>
        <v/>
      </c>
      <c r="Z14" s="163"/>
      <c r="AA14" s="129" t="str">
        <f>IF(ISBLANK('Résult. SP'!Z14),"",COUNTIF('Résult. SP'!Z14,1))</f>
        <v/>
      </c>
      <c r="AB14" s="161" t="str">
        <f>IF(ISBLANK('Résult. SP'!AA14:AD14),"",COUNTIF('Résult. SP'!AA14:AD14,1)/4)</f>
        <v/>
      </c>
      <c r="AC14" s="161"/>
      <c r="AD14" s="161"/>
      <c r="AE14" s="161"/>
      <c r="AF14" s="159" t="str">
        <f>IF(ISBLANK('Résult. SP'!AE14:AF14),"",COUNTIF('Résult. SP'!AE14:AF14,1)/2)</f>
        <v/>
      </c>
      <c r="AG14" s="160"/>
      <c r="AH14" s="102" t="str">
        <f>IF(ISBLANK('Liste élèves'!B14),"",(X14+Y14*2+AA14+AB14*4+AF14*2)/10)</f>
        <v/>
      </c>
      <c r="AI14" s="102" t="str">
        <f>IF(ISBLANK('Liste élèves'!B14),"",(W14*20+AH14*10)/30)</f>
        <v/>
      </c>
    </row>
    <row r="15" spans="1:35" x14ac:dyDescent="0.2">
      <c r="A15">
        <f>IF(ISBLANK('Liste élèves'!A15),"",('Liste élèves'!A15))</f>
        <v>5</v>
      </c>
      <c r="B15" t="str">
        <f>IF(ISBLANK('Liste élèves'!B15),"",('Liste élèves'!B15))</f>
        <v/>
      </c>
      <c r="C15" s="160" t="str">
        <f>IF(ISBLANK('Résult. SP'!C15:E15),"",COUNTIF('Résult. SP'!C15:E15,1)/3)</f>
        <v/>
      </c>
      <c r="D15" s="172"/>
      <c r="E15" s="173"/>
      <c r="F15" s="128" t="str">
        <f>IF(ISBLANK('Résult. SP'!F15),"",COUNTIF('Résult. SP'!F15,1))</f>
        <v/>
      </c>
      <c r="G15" s="162" t="str">
        <f>IF(ISBLANK('Résult. SP'!G15:H15)," ",COUNTIF('Résult. SP'!G15:H15,1)/2)</f>
        <v xml:space="preserve"> </v>
      </c>
      <c r="H15" s="171"/>
      <c r="I15" s="160" t="str">
        <f>IF(ISBLANK('Résult. SP'!I15:K15),"",COUNTIF('Résult. SP'!I15:K15,1)/3)</f>
        <v/>
      </c>
      <c r="J15" s="172"/>
      <c r="K15" s="173"/>
      <c r="L15" s="160" t="str">
        <f>IF(ISBLANK('Résult. SP'!L15:N15),"",COUNTIF('Résult. SP'!L15:N15,1)/3)</f>
        <v/>
      </c>
      <c r="M15" s="172"/>
      <c r="N15" s="173"/>
      <c r="O15" s="162" t="str">
        <f>IF(ISBLANK('Résult. SP'!O15:Q15),"",COUNTIF('Résult. SP'!O15:Q15,1)/3)</f>
        <v/>
      </c>
      <c r="P15" s="163"/>
      <c r="Q15" s="171"/>
      <c r="R15" s="129" t="str">
        <f>IF(ISBLANK('Résult. SP'!R15),"",COUNTIF('Résult. SP'!R15,1))</f>
        <v/>
      </c>
      <c r="S15" s="129" t="str">
        <f>IF(ISBLANK('Résult. SP'!S15)," ",COUNTIF('Résult. SP'!S15,1))</f>
        <v xml:space="preserve"> </v>
      </c>
      <c r="T15" s="132" t="str">
        <f>IF(ISBLANK('Résult. SP'!T15),"",COUNTIF('Résult. SP'!T15,1))</f>
        <v/>
      </c>
      <c r="U15" s="160" t="str">
        <f>IF(ISBLANK('Résult. SP'!U15:V15),"",COUNTIF('Résult. SP'!U15:V15,1)/2)</f>
        <v/>
      </c>
      <c r="V15" s="172"/>
      <c r="W15" s="102" t="str">
        <f>IF(ISBLANK('Liste élèves'!B15),"",(C15*3+F15+G15*2+I15*3+L15*3+O15*3+R15+S15+T15+U15*2)/20)</f>
        <v/>
      </c>
      <c r="X15" s="99" t="str">
        <f>IF(ISBLANK('Résult. SP'!W15),"",COUNTIF('Résult. SP'!W15,1))</f>
        <v/>
      </c>
      <c r="Y15" s="162" t="str">
        <f>IF(ISBLANK('Résult. SP'!X15:Y15),"",COUNTIF('Résult. SP'!X15:Y15,1)/2)</f>
        <v/>
      </c>
      <c r="Z15" s="163"/>
      <c r="AA15" s="129" t="str">
        <f>IF(ISBLANK('Résult. SP'!Z15),"",COUNTIF('Résult. SP'!Z15,1))</f>
        <v/>
      </c>
      <c r="AB15" s="161" t="str">
        <f>IF(ISBLANK('Résult. SP'!AA15:AD15),"",COUNTIF('Résult. SP'!AA15:AD15,1)/4)</f>
        <v/>
      </c>
      <c r="AC15" s="161"/>
      <c r="AD15" s="161"/>
      <c r="AE15" s="161"/>
      <c r="AF15" s="159" t="str">
        <f>IF(ISBLANK('Résult. SP'!AE15:AF15),"",COUNTIF('Résult. SP'!AE15:AF15,1)/2)</f>
        <v/>
      </c>
      <c r="AG15" s="160"/>
      <c r="AH15" s="102" t="str">
        <f>IF(ISBLANK('Liste élèves'!B15),"",(X15+Y15*2+AA15+AB15*4+AF15*2)/10)</f>
        <v/>
      </c>
      <c r="AI15" s="102" t="str">
        <f>IF(ISBLANK('Liste élèves'!B15),"",(W15*20+AH15*10)/30)</f>
        <v/>
      </c>
    </row>
    <row r="16" spans="1:35" x14ac:dyDescent="0.2">
      <c r="A16">
        <f>IF(ISBLANK('Liste élèves'!A16),"",('Liste élèves'!A16))</f>
        <v>6</v>
      </c>
      <c r="B16" t="str">
        <f>IF(ISBLANK('Liste élèves'!B16),"",('Liste élèves'!B16))</f>
        <v/>
      </c>
      <c r="C16" s="160" t="str">
        <f>IF(ISBLANK('Résult. SP'!C16:E16),"",COUNTIF('Résult. SP'!C16:E16,1)/3)</f>
        <v/>
      </c>
      <c r="D16" s="172"/>
      <c r="E16" s="173"/>
      <c r="F16" s="128" t="str">
        <f>IF(ISBLANK('Résult. SP'!F16),"",COUNTIF('Résult. SP'!F16,1))</f>
        <v/>
      </c>
      <c r="G16" s="162" t="str">
        <f>IF(ISBLANK('Résult. SP'!G16:H16)," ",COUNTIF('Résult. SP'!G16:H16,1)/2)</f>
        <v xml:space="preserve"> </v>
      </c>
      <c r="H16" s="171"/>
      <c r="I16" s="160" t="str">
        <f>IF(ISBLANK('Résult. SP'!I16:K16),"",COUNTIF('Résult. SP'!I16:K16,1)/3)</f>
        <v/>
      </c>
      <c r="J16" s="172"/>
      <c r="K16" s="173"/>
      <c r="L16" s="160" t="str">
        <f>IF(ISBLANK('Résult. SP'!L16:N16),"",COUNTIF('Résult. SP'!L16:N16,1)/3)</f>
        <v/>
      </c>
      <c r="M16" s="172"/>
      <c r="N16" s="173"/>
      <c r="O16" s="162" t="str">
        <f>IF(ISBLANK('Résult. SP'!O16:Q16),"",COUNTIF('Résult. SP'!O16:Q16,1)/3)</f>
        <v/>
      </c>
      <c r="P16" s="163"/>
      <c r="Q16" s="171"/>
      <c r="R16" s="129" t="str">
        <f>IF(ISBLANK('Résult. SP'!R16),"",COUNTIF('Résult. SP'!R16,1))</f>
        <v/>
      </c>
      <c r="S16" s="129" t="str">
        <f>IF(ISBLANK('Résult. SP'!S16)," ",COUNTIF('Résult. SP'!S16,1))</f>
        <v xml:space="preserve"> </v>
      </c>
      <c r="T16" s="132" t="str">
        <f>IF(ISBLANK('Résult. SP'!T16),"",COUNTIF('Résult. SP'!T16,1))</f>
        <v/>
      </c>
      <c r="U16" s="160" t="str">
        <f>IF(ISBLANK('Résult. SP'!U16:V16),"",COUNTIF('Résult. SP'!U16:V16,1)/2)</f>
        <v/>
      </c>
      <c r="V16" s="172"/>
      <c r="W16" s="102" t="str">
        <f>IF(ISBLANK('Liste élèves'!B16),"",(C16*3+F16+G16*2+I16*3+L16*3+O16*3+R16+S16+T16+U16*2)/20)</f>
        <v/>
      </c>
      <c r="X16" s="99" t="str">
        <f>IF(ISBLANK('Résult. SP'!W16),"",COUNTIF('Résult. SP'!W16,1))</f>
        <v/>
      </c>
      <c r="Y16" s="162" t="str">
        <f>IF(ISBLANK('Résult. SP'!X16:Y16),"",COUNTIF('Résult. SP'!X16:Y16,1)/2)</f>
        <v/>
      </c>
      <c r="Z16" s="163"/>
      <c r="AA16" s="129" t="str">
        <f>IF(ISBLANK('Résult. SP'!Z16),"",COUNTIF('Résult. SP'!Z16,1))</f>
        <v/>
      </c>
      <c r="AB16" s="161" t="str">
        <f>IF(ISBLANK('Résult. SP'!AA16:AD16),"",COUNTIF('Résult. SP'!AA16:AD16,1)/4)</f>
        <v/>
      </c>
      <c r="AC16" s="161"/>
      <c r="AD16" s="161"/>
      <c r="AE16" s="161"/>
      <c r="AF16" s="159" t="str">
        <f>IF(ISBLANK('Résult. SP'!AE16:AF16),"",COUNTIF('Résult. SP'!AE16:AF16,1)/2)</f>
        <v/>
      </c>
      <c r="AG16" s="160"/>
      <c r="AH16" s="102" t="str">
        <f>IF(ISBLANK('Liste élèves'!B16),"",(X16+Y16*2+AA16+AB16*4+AF16*2)/10)</f>
        <v/>
      </c>
      <c r="AI16" s="102" t="str">
        <f>IF(ISBLANK('Liste élèves'!B16),"",(W16*20+AH16*10)/30)</f>
        <v/>
      </c>
    </row>
    <row r="17" spans="1:35" x14ac:dyDescent="0.2">
      <c r="A17">
        <f>IF(ISBLANK('Liste élèves'!A17),"",('Liste élèves'!A17))</f>
        <v>7</v>
      </c>
      <c r="B17" t="str">
        <f>IF(ISBLANK('Liste élèves'!B17),"",('Liste élèves'!B17))</f>
        <v/>
      </c>
      <c r="C17" s="160" t="str">
        <f>IF(ISBLANK('Résult. SP'!C17:E17),"",COUNTIF('Résult. SP'!C17:E17,1)/3)</f>
        <v/>
      </c>
      <c r="D17" s="172"/>
      <c r="E17" s="173"/>
      <c r="F17" s="128" t="str">
        <f>IF(ISBLANK('Résult. SP'!F17),"",COUNTIF('Résult. SP'!F17,1))</f>
        <v/>
      </c>
      <c r="G17" s="162" t="str">
        <f>IF(ISBLANK('Résult. SP'!G17:H17)," ",COUNTIF('Résult. SP'!G17:H17,1)/2)</f>
        <v xml:space="preserve"> </v>
      </c>
      <c r="H17" s="171"/>
      <c r="I17" s="160" t="str">
        <f>IF(ISBLANK('Résult. SP'!I17:K17),"",COUNTIF('Résult. SP'!I17:K17,1)/3)</f>
        <v/>
      </c>
      <c r="J17" s="172"/>
      <c r="K17" s="173"/>
      <c r="L17" s="160" t="str">
        <f>IF(ISBLANK('Résult. SP'!L17:N17),"",COUNTIF('Résult. SP'!L17:N17,1)/3)</f>
        <v/>
      </c>
      <c r="M17" s="172"/>
      <c r="N17" s="173"/>
      <c r="O17" s="162" t="str">
        <f>IF(ISBLANK('Résult. SP'!O17:Q17),"",COUNTIF('Résult. SP'!O17:Q17,1)/3)</f>
        <v/>
      </c>
      <c r="P17" s="163"/>
      <c r="Q17" s="171"/>
      <c r="R17" s="129" t="str">
        <f>IF(ISBLANK('Résult. SP'!R17),"",COUNTIF('Résult. SP'!R17,1))</f>
        <v/>
      </c>
      <c r="S17" s="129" t="str">
        <f>IF(ISBLANK('Résult. SP'!S17)," ",COUNTIF('Résult. SP'!S17,1))</f>
        <v xml:space="preserve"> </v>
      </c>
      <c r="T17" s="132" t="str">
        <f>IF(ISBLANK('Résult. SP'!T17),"",COUNTIF('Résult. SP'!T17,1))</f>
        <v/>
      </c>
      <c r="U17" s="160" t="str">
        <f>IF(ISBLANK('Résult. SP'!U17:V17),"",COUNTIF('Résult. SP'!U17:V17,1)/2)</f>
        <v/>
      </c>
      <c r="V17" s="172"/>
      <c r="W17" s="102" t="str">
        <f>IF(ISBLANK('Liste élèves'!B17),"",(C17*3+F17+G17*2+I17*3+L17*3+O17*3+R17+S17+T17+U17*2)/20)</f>
        <v/>
      </c>
      <c r="X17" s="99" t="str">
        <f>IF(ISBLANK('Résult. SP'!W17),"",COUNTIF('Résult. SP'!W17,1))</f>
        <v/>
      </c>
      <c r="Y17" s="162" t="str">
        <f>IF(ISBLANK('Résult. SP'!X17:Y17),"",COUNTIF('Résult. SP'!X17:Y17,1)/2)</f>
        <v/>
      </c>
      <c r="Z17" s="163"/>
      <c r="AA17" s="129" t="str">
        <f>IF(ISBLANK('Résult. SP'!Z17),"",COUNTIF('Résult. SP'!Z17,1))</f>
        <v/>
      </c>
      <c r="AB17" s="161" t="str">
        <f>IF(ISBLANK('Résult. SP'!AA17:AD17),"",COUNTIF('Résult. SP'!AA17:AD17,1)/4)</f>
        <v/>
      </c>
      <c r="AC17" s="161"/>
      <c r="AD17" s="161"/>
      <c r="AE17" s="161"/>
      <c r="AF17" s="159" t="str">
        <f>IF(ISBLANK('Résult. SP'!AE17:AF17),"",COUNTIF('Résult. SP'!AE17:AF17,1)/2)</f>
        <v/>
      </c>
      <c r="AG17" s="160"/>
      <c r="AH17" s="102" t="str">
        <f>IF(ISBLANK('Liste élèves'!B17),"",(X17+Y17*2+AA17+AB17*4+AF17*2)/10)</f>
        <v/>
      </c>
      <c r="AI17" s="102" t="str">
        <f>IF(ISBLANK('Liste élèves'!B17),"",(W17*20+AH17*10)/30)</f>
        <v/>
      </c>
    </row>
    <row r="18" spans="1:35" x14ac:dyDescent="0.2">
      <c r="A18">
        <f>IF(ISBLANK('Liste élèves'!A18),"",('Liste élèves'!A18))</f>
        <v>8</v>
      </c>
      <c r="B18" t="str">
        <f>IF(ISBLANK('Liste élèves'!B18),"",('Liste élèves'!B18))</f>
        <v/>
      </c>
      <c r="C18" s="160" t="str">
        <f>IF(ISBLANK('Résult. SP'!C18:E18),"",COUNTIF('Résult. SP'!C18:E18,1)/3)</f>
        <v/>
      </c>
      <c r="D18" s="172"/>
      <c r="E18" s="173"/>
      <c r="F18" s="128" t="str">
        <f>IF(ISBLANK('Résult. SP'!F18),"",COUNTIF('Résult. SP'!F18,1))</f>
        <v/>
      </c>
      <c r="G18" s="162" t="str">
        <f>IF(ISBLANK('Résult. SP'!G18:H18)," ",COUNTIF('Résult. SP'!G18:H18,1)/2)</f>
        <v xml:space="preserve"> </v>
      </c>
      <c r="H18" s="171"/>
      <c r="I18" s="160" t="str">
        <f>IF(ISBLANK('Résult. SP'!I18:K18),"",COUNTIF('Résult. SP'!I18:K18,1)/3)</f>
        <v/>
      </c>
      <c r="J18" s="172"/>
      <c r="K18" s="173"/>
      <c r="L18" s="160" t="str">
        <f>IF(ISBLANK('Résult. SP'!L18:N18),"",COUNTIF('Résult. SP'!L18:N18,1)/3)</f>
        <v/>
      </c>
      <c r="M18" s="172"/>
      <c r="N18" s="173"/>
      <c r="O18" s="162" t="str">
        <f>IF(ISBLANK('Résult. SP'!O18:Q18),"",COUNTIF('Résult. SP'!O18:Q18,1)/3)</f>
        <v/>
      </c>
      <c r="P18" s="163"/>
      <c r="Q18" s="171"/>
      <c r="R18" s="129" t="str">
        <f>IF(ISBLANK('Résult. SP'!R18),"",COUNTIF('Résult. SP'!R18,1))</f>
        <v/>
      </c>
      <c r="S18" s="129" t="str">
        <f>IF(ISBLANK('Résult. SP'!S18)," ",COUNTIF('Résult. SP'!S18,1))</f>
        <v xml:space="preserve"> </v>
      </c>
      <c r="T18" s="132" t="str">
        <f>IF(ISBLANK('Résult. SP'!T18),"",COUNTIF('Résult. SP'!T18,1))</f>
        <v/>
      </c>
      <c r="U18" s="160" t="str">
        <f>IF(ISBLANK('Résult. SP'!U18:V18),"",COUNTIF('Résult. SP'!U18:V18,1)/2)</f>
        <v/>
      </c>
      <c r="V18" s="172"/>
      <c r="W18" s="102" t="str">
        <f>IF(ISBLANK('Liste élèves'!B18),"",(C18*3+F18+G18*2+I18*3+L18*3+O18*3+R18+S18+T18+U18*2)/20)</f>
        <v/>
      </c>
      <c r="X18" s="99" t="str">
        <f>IF(ISBLANK('Résult. SP'!W18),"",COUNTIF('Résult. SP'!W18,1))</f>
        <v/>
      </c>
      <c r="Y18" s="162" t="str">
        <f>IF(ISBLANK('Résult. SP'!X18:Y18),"",COUNTIF('Résult. SP'!X18:Y18,1)/2)</f>
        <v/>
      </c>
      <c r="Z18" s="163"/>
      <c r="AA18" s="129" t="str">
        <f>IF(ISBLANK('Résult. SP'!Z18),"",COUNTIF('Résult. SP'!Z18,1))</f>
        <v/>
      </c>
      <c r="AB18" s="161" t="str">
        <f>IF(ISBLANK('Résult. SP'!AA18:AD18),"",COUNTIF('Résult. SP'!AA18:AD18,1)/4)</f>
        <v/>
      </c>
      <c r="AC18" s="161"/>
      <c r="AD18" s="161"/>
      <c r="AE18" s="161"/>
      <c r="AF18" s="159" t="str">
        <f>IF(ISBLANK('Résult. SP'!AE18:AF18),"",COUNTIF('Résult. SP'!AE18:AF18,1)/2)</f>
        <v/>
      </c>
      <c r="AG18" s="160"/>
      <c r="AH18" s="102" t="str">
        <f>IF(ISBLANK('Liste élèves'!B18),"",(X18+Y18*2+AA18+AB18*4+AF18*2)/10)</f>
        <v/>
      </c>
      <c r="AI18" s="102" t="str">
        <f>IF(ISBLANK('Liste élèves'!B18),"",(W18*20+AH18*10)/30)</f>
        <v/>
      </c>
    </row>
    <row r="19" spans="1:35" x14ac:dyDescent="0.2">
      <c r="A19">
        <f>IF(ISBLANK('Liste élèves'!A19),"",('Liste élèves'!A19))</f>
        <v>9</v>
      </c>
      <c r="B19" t="str">
        <f>IF(ISBLANK('Liste élèves'!B19),"",('Liste élèves'!B19))</f>
        <v/>
      </c>
      <c r="C19" s="160" t="str">
        <f>IF(ISBLANK('Résult. SP'!C19:E19),"",COUNTIF('Résult. SP'!C19:E19,1)/3)</f>
        <v/>
      </c>
      <c r="D19" s="172"/>
      <c r="E19" s="173"/>
      <c r="F19" s="128" t="str">
        <f>IF(ISBLANK('Résult. SP'!F19),"",COUNTIF('Résult. SP'!F19,1))</f>
        <v/>
      </c>
      <c r="G19" s="162" t="str">
        <f>IF(ISBLANK('Résult. SP'!G19:H19)," ",COUNTIF('Résult. SP'!G19:H19,1)/2)</f>
        <v xml:space="preserve"> </v>
      </c>
      <c r="H19" s="171"/>
      <c r="I19" s="160" t="str">
        <f>IF(ISBLANK('Résult. SP'!I19:K19),"",COUNTIF('Résult. SP'!I19:K19,1)/3)</f>
        <v/>
      </c>
      <c r="J19" s="172"/>
      <c r="K19" s="173"/>
      <c r="L19" s="160" t="str">
        <f>IF(ISBLANK('Résult. SP'!L19:N19),"",COUNTIF('Résult. SP'!L19:N19,1)/3)</f>
        <v/>
      </c>
      <c r="M19" s="172"/>
      <c r="N19" s="173"/>
      <c r="O19" s="162" t="str">
        <f>IF(ISBLANK('Résult. SP'!O19:Q19),"",COUNTIF('Résult. SP'!O19:Q19,1)/3)</f>
        <v/>
      </c>
      <c r="P19" s="163"/>
      <c r="Q19" s="171"/>
      <c r="R19" s="129" t="str">
        <f>IF(ISBLANK('Résult. SP'!R19),"",COUNTIF('Résult. SP'!R19,1))</f>
        <v/>
      </c>
      <c r="S19" s="129" t="str">
        <f>IF(ISBLANK('Résult. SP'!S19)," ",COUNTIF('Résult. SP'!S19,1))</f>
        <v xml:space="preserve"> </v>
      </c>
      <c r="T19" s="132" t="str">
        <f>IF(ISBLANK('Résult. SP'!T19),"",COUNTIF('Résult. SP'!T19,1))</f>
        <v/>
      </c>
      <c r="U19" s="160" t="str">
        <f>IF(ISBLANK('Résult. SP'!U19:V19),"",COUNTIF('Résult. SP'!U19:V19,1)/2)</f>
        <v/>
      </c>
      <c r="V19" s="172"/>
      <c r="W19" s="102" t="str">
        <f>IF(ISBLANK('Liste élèves'!B19),"",(C19*3+F19+G19*2+I19*3+L19*3+O19*3+R19+S19+T19+U19*2)/20)</f>
        <v/>
      </c>
      <c r="X19" s="99" t="str">
        <f>IF(ISBLANK('Résult. SP'!W19),"",COUNTIF('Résult. SP'!W19,1))</f>
        <v/>
      </c>
      <c r="Y19" s="162" t="str">
        <f>IF(ISBLANK('Résult. SP'!X19:Y19),"",COUNTIF('Résult. SP'!X19:Y19,1)/2)</f>
        <v/>
      </c>
      <c r="Z19" s="163"/>
      <c r="AA19" s="129" t="str">
        <f>IF(ISBLANK('Résult. SP'!Z19),"",COUNTIF('Résult. SP'!Z19,1))</f>
        <v/>
      </c>
      <c r="AB19" s="161" t="str">
        <f>IF(ISBLANK('Résult. SP'!AA19:AD19),"",COUNTIF('Résult. SP'!AA19:AD19,1)/4)</f>
        <v/>
      </c>
      <c r="AC19" s="161"/>
      <c r="AD19" s="161"/>
      <c r="AE19" s="161"/>
      <c r="AF19" s="159" t="str">
        <f>IF(ISBLANK('Résult. SP'!AE19:AF19),"",COUNTIF('Résult. SP'!AE19:AF19,1)/2)</f>
        <v/>
      </c>
      <c r="AG19" s="160"/>
      <c r="AH19" s="102" t="str">
        <f>IF(ISBLANK('Liste élèves'!B19),"",(X19+Y19*2+AA19+AB19*4+AF19*2)/10)</f>
        <v/>
      </c>
      <c r="AI19" s="102" t="str">
        <f>IF(ISBLANK('Liste élèves'!B19),"",(W19*20+AH19*10)/30)</f>
        <v/>
      </c>
    </row>
    <row r="20" spans="1:35" x14ac:dyDescent="0.2">
      <c r="A20">
        <f>IF(ISBLANK('Liste élèves'!A20),"",('Liste élèves'!A20))</f>
        <v>10</v>
      </c>
      <c r="B20" t="str">
        <f>IF(ISBLANK('Liste élèves'!B20),"",('Liste élèves'!B20))</f>
        <v/>
      </c>
      <c r="C20" s="160" t="str">
        <f>IF(ISBLANK('Résult. SP'!C20:E20),"",COUNTIF('Résult. SP'!C20:E20,1)/3)</f>
        <v/>
      </c>
      <c r="D20" s="172"/>
      <c r="E20" s="173"/>
      <c r="F20" s="128" t="str">
        <f>IF(ISBLANK('Résult. SP'!F20),"",COUNTIF('Résult. SP'!F20,1))</f>
        <v/>
      </c>
      <c r="G20" s="162" t="str">
        <f>IF(ISBLANK('Résult. SP'!G20:H20)," ",COUNTIF('Résult. SP'!G20:H20,1)/2)</f>
        <v xml:space="preserve"> </v>
      </c>
      <c r="H20" s="171"/>
      <c r="I20" s="160" t="str">
        <f>IF(ISBLANK('Résult. SP'!I20:K20),"",COUNTIF('Résult. SP'!I20:K20,1)/3)</f>
        <v/>
      </c>
      <c r="J20" s="172"/>
      <c r="K20" s="173"/>
      <c r="L20" s="160" t="str">
        <f>IF(ISBLANK('Résult. SP'!L20:N20),"",COUNTIF('Résult. SP'!L20:N20,1)/3)</f>
        <v/>
      </c>
      <c r="M20" s="172"/>
      <c r="N20" s="173"/>
      <c r="O20" s="162" t="str">
        <f>IF(ISBLANK('Résult. SP'!O20:Q20),"",COUNTIF('Résult. SP'!O20:Q20,1)/3)</f>
        <v/>
      </c>
      <c r="P20" s="163"/>
      <c r="Q20" s="171"/>
      <c r="R20" s="129" t="str">
        <f>IF(ISBLANK('Résult. SP'!R20),"",COUNTIF('Résult. SP'!R20,1))</f>
        <v/>
      </c>
      <c r="S20" s="129" t="str">
        <f>IF(ISBLANK('Résult. SP'!S20)," ",COUNTIF('Résult. SP'!S20,1))</f>
        <v xml:space="preserve"> </v>
      </c>
      <c r="T20" s="132" t="str">
        <f>IF(ISBLANK('Résult. SP'!T20),"",COUNTIF('Résult. SP'!T20,1))</f>
        <v/>
      </c>
      <c r="U20" s="160" t="str">
        <f>IF(ISBLANK('Résult. SP'!U20:V20),"",COUNTIF('Résult. SP'!U20:V20,1)/2)</f>
        <v/>
      </c>
      <c r="V20" s="172"/>
      <c r="W20" s="102" t="str">
        <f>IF(ISBLANK('Liste élèves'!B20),"",(C20*3+F20+G20*2+I20*3+L20*3+O20*3+R20+S20+T20+U20*2)/20)</f>
        <v/>
      </c>
      <c r="X20" s="99" t="str">
        <f>IF(ISBLANK('Résult. SP'!W20),"",COUNTIF('Résult. SP'!W20,1))</f>
        <v/>
      </c>
      <c r="Y20" s="162" t="str">
        <f>IF(ISBLANK('Résult. SP'!X20:Y20),"",COUNTIF('Résult. SP'!X20:Y20,1)/2)</f>
        <v/>
      </c>
      <c r="Z20" s="163"/>
      <c r="AA20" s="129" t="str">
        <f>IF(ISBLANK('Résult. SP'!Z20),"",COUNTIF('Résult. SP'!Z20,1))</f>
        <v/>
      </c>
      <c r="AB20" s="161" t="str">
        <f>IF(ISBLANK('Résult. SP'!AA20:AD20),"",COUNTIF('Résult. SP'!AA20:AD20,1)/4)</f>
        <v/>
      </c>
      <c r="AC20" s="161"/>
      <c r="AD20" s="161"/>
      <c r="AE20" s="161"/>
      <c r="AF20" s="159" t="str">
        <f>IF(ISBLANK('Résult. SP'!AE20:AF20),"",COUNTIF('Résult. SP'!AE20:AF20,1)/2)</f>
        <v/>
      </c>
      <c r="AG20" s="160"/>
      <c r="AH20" s="102" t="str">
        <f>IF(ISBLANK('Liste élèves'!B20),"",(X20+Y20*2+AA20+AB20*4+AF20*2)/10)</f>
        <v/>
      </c>
      <c r="AI20" s="102" t="str">
        <f>IF(ISBLANK('Liste élèves'!B20),"",(W20*20+AH20*10)/30)</f>
        <v/>
      </c>
    </row>
    <row r="21" spans="1:35" x14ac:dyDescent="0.2">
      <c r="A21">
        <f>IF(ISBLANK('Liste élèves'!A21),"",('Liste élèves'!A21))</f>
        <v>11</v>
      </c>
      <c r="B21" t="str">
        <f>IF(ISBLANK('Liste élèves'!B21),"",('Liste élèves'!B21))</f>
        <v/>
      </c>
      <c r="C21" s="160" t="str">
        <f>IF(ISBLANK('Résult. SP'!C21:E21),"",COUNTIF('Résult. SP'!C21:E21,1)/3)</f>
        <v/>
      </c>
      <c r="D21" s="172"/>
      <c r="E21" s="173"/>
      <c r="F21" s="128" t="str">
        <f>IF(ISBLANK('Résult. SP'!F21),"",COUNTIF('Résult. SP'!F21,1))</f>
        <v/>
      </c>
      <c r="G21" s="162" t="str">
        <f>IF(ISBLANK('Résult. SP'!G21:H21)," ",COUNTIF('Résult. SP'!G21:H21,1)/2)</f>
        <v xml:space="preserve"> </v>
      </c>
      <c r="H21" s="171"/>
      <c r="I21" s="160" t="str">
        <f>IF(ISBLANK('Résult. SP'!I21:K21),"",COUNTIF('Résult. SP'!I21:K21,1)/3)</f>
        <v/>
      </c>
      <c r="J21" s="172"/>
      <c r="K21" s="173"/>
      <c r="L21" s="160" t="str">
        <f>IF(ISBLANK('Résult. SP'!L21:N21),"",COUNTIF('Résult. SP'!L21:N21,1)/3)</f>
        <v/>
      </c>
      <c r="M21" s="172"/>
      <c r="N21" s="173"/>
      <c r="O21" s="162" t="str">
        <f>IF(ISBLANK('Résult. SP'!O21:Q21),"",COUNTIF('Résult. SP'!O21:Q21,1)/3)</f>
        <v/>
      </c>
      <c r="P21" s="163"/>
      <c r="Q21" s="171"/>
      <c r="R21" s="129" t="str">
        <f>IF(ISBLANK('Résult. SP'!R21),"",COUNTIF('Résult. SP'!R21,1))</f>
        <v/>
      </c>
      <c r="S21" s="129" t="str">
        <f>IF(ISBLANK('Résult. SP'!S21)," ",COUNTIF('Résult. SP'!S21,1))</f>
        <v xml:space="preserve"> </v>
      </c>
      <c r="T21" s="132" t="str">
        <f>IF(ISBLANK('Résult. SP'!T21),"",COUNTIF('Résult. SP'!T21,1))</f>
        <v/>
      </c>
      <c r="U21" s="160" t="str">
        <f>IF(ISBLANK('Résult. SP'!U21:V21),"",COUNTIF('Résult. SP'!U21:V21,1)/2)</f>
        <v/>
      </c>
      <c r="V21" s="172"/>
      <c r="W21" s="102" t="str">
        <f>IF(ISBLANK('Liste élèves'!B21),"",(C21*3+F21+G21*2+I21*3+L21*3+O21*3+R21+S21+T21+U21*2)/20)</f>
        <v/>
      </c>
      <c r="X21" s="99" t="str">
        <f>IF(ISBLANK('Résult. SP'!W21),"",COUNTIF('Résult. SP'!W21,1))</f>
        <v/>
      </c>
      <c r="Y21" s="162" t="str">
        <f>IF(ISBLANK('Résult. SP'!X21:Y21),"",COUNTIF('Résult. SP'!X21:Y21,1)/2)</f>
        <v/>
      </c>
      <c r="Z21" s="163"/>
      <c r="AA21" s="129" t="str">
        <f>IF(ISBLANK('Résult. SP'!Z21),"",COUNTIF('Résult. SP'!Z21,1))</f>
        <v/>
      </c>
      <c r="AB21" s="161" t="str">
        <f>IF(ISBLANK('Résult. SP'!AA21:AD21),"",COUNTIF('Résult. SP'!AA21:AD21,1)/4)</f>
        <v/>
      </c>
      <c r="AC21" s="161"/>
      <c r="AD21" s="161"/>
      <c r="AE21" s="161"/>
      <c r="AF21" s="159" t="str">
        <f>IF(ISBLANK('Résult. SP'!AE21:AF21),"",COUNTIF('Résult. SP'!AE21:AF21,1)/2)</f>
        <v/>
      </c>
      <c r="AG21" s="160"/>
      <c r="AH21" s="102" t="str">
        <f>IF(ISBLANK('Liste élèves'!B21),"",(X21+Y21*2+AA21+AB21*4+AF21*2)/10)</f>
        <v/>
      </c>
      <c r="AI21" s="102" t="str">
        <f>IF(ISBLANK('Liste élèves'!B21),"",(W21*20+AH21*10)/30)</f>
        <v/>
      </c>
    </row>
    <row r="22" spans="1:35" x14ac:dyDescent="0.2">
      <c r="A22">
        <f>IF(ISBLANK('Liste élèves'!A22),"",('Liste élèves'!A22))</f>
        <v>12</v>
      </c>
      <c r="B22" t="str">
        <f>IF(ISBLANK('Liste élèves'!B22),"",('Liste élèves'!B22))</f>
        <v/>
      </c>
      <c r="C22" s="160" t="str">
        <f>IF(ISBLANK('Résult. SP'!C22:E22),"",COUNTIF('Résult. SP'!C22:E22,1)/3)</f>
        <v/>
      </c>
      <c r="D22" s="172"/>
      <c r="E22" s="173"/>
      <c r="F22" s="128" t="str">
        <f>IF(ISBLANK('Résult. SP'!F22),"",COUNTIF('Résult. SP'!F22,1))</f>
        <v/>
      </c>
      <c r="G22" s="162" t="str">
        <f>IF(ISBLANK('Résult. SP'!G22:H22)," ",COUNTIF('Résult. SP'!G22:H22,1)/2)</f>
        <v xml:space="preserve"> </v>
      </c>
      <c r="H22" s="171"/>
      <c r="I22" s="160" t="str">
        <f>IF(ISBLANK('Résult. SP'!I22:K22),"",COUNTIF('Résult. SP'!I22:K22,1)/3)</f>
        <v/>
      </c>
      <c r="J22" s="172"/>
      <c r="K22" s="173"/>
      <c r="L22" s="160" t="str">
        <f>IF(ISBLANK('Résult. SP'!L22:N22),"",COUNTIF('Résult. SP'!L22:N22,1)/3)</f>
        <v/>
      </c>
      <c r="M22" s="172"/>
      <c r="N22" s="173"/>
      <c r="O22" s="162" t="str">
        <f>IF(ISBLANK('Résult. SP'!O22:Q22),"",COUNTIF('Résult. SP'!O22:Q22,1)/3)</f>
        <v/>
      </c>
      <c r="P22" s="163"/>
      <c r="Q22" s="171"/>
      <c r="R22" s="129" t="str">
        <f>IF(ISBLANK('Résult. SP'!R22),"",COUNTIF('Résult. SP'!R22,1))</f>
        <v/>
      </c>
      <c r="S22" s="129" t="str">
        <f>IF(ISBLANK('Résult. SP'!S22)," ",COUNTIF('Résult. SP'!S22,1))</f>
        <v xml:space="preserve"> </v>
      </c>
      <c r="T22" s="132" t="str">
        <f>IF(ISBLANK('Résult. SP'!T22),"",COUNTIF('Résult. SP'!T22,1))</f>
        <v/>
      </c>
      <c r="U22" s="160" t="str">
        <f>IF(ISBLANK('Résult. SP'!U22:V22),"",COUNTIF('Résult. SP'!U22:V22,1)/2)</f>
        <v/>
      </c>
      <c r="V22" s="172"/>
      <c r="W22" s="102" t="str">
        <f>IF(ISBLANK('Liste élèves'!B22),"",(C22*3+F22+G22*2+I22*3+L22*3+O22*3+R22+S22+T22+U22*2)/20)</f>
        <v/>
      </c>
      <c r="X22" s="99" t="str">
        <f>IF(ISBLANK('Résult. SP'!W22),"",COUNTIF('Résult. SP'!W22,1))</f>
        <v/>
      </c>
      <c r="Y22" s="162" t="str">
        <f>IF(ISBLANK('Résult. SP'!X22:Y22),"",COUNTIF('Résult. SP'!X22:Y22,1)/2)</f>
        <v/>
      </c>
      <c r="Z22" s="163"/>
      <c r="AA22" s="129" t="str">
        <f>IF(ISBLANK('Résult. SP'!Z22),"",COUNTIF('Résult. SP'!Z22,1))</f>
        <v/>
      </c>
      <c r="AB22" s="161" t="str">
        <f>IF(ISBLANK('Résult. SP'!AA22:AD22),"",COUNTIF('Résult. SP'!AA22:AD22,1)/4)</f>
        <v/>
      </c>
      <c r="AC22" s="161"/>
      <c r="AD22" s="161"/>
      <c r="AE22" s="161"/>
      <c r="AF22" s="159" t="str">
        <f>IF(ISBLANK('Résult. SP'!AE22:AF22),"",COUNTIF('Résult. SP'!AE22:AF22,1)/2)</f>
        <v/>
      </c>
      <c r="AG22" s="160"/>
      <c r="AH22" s="102" t="str">
        <f>IF(ISBLANK('Liste élèves'!B22),"",(X22+Y22*2+AA22+AB22*4+AF22*2)/10)</f>
        <v/>
      </c>
      <c r="AI22" s="102" t="str">
        <f>IF(ISBLANK('Liste élèves'!B22),"",(W22*20+AH22*10)/30)</f>
        <v/>
      </c>
    </row>
    <row r="23" spans="1:35" x14ac:dyDescent="0.2">
      <c r="A23">
        <f>IF(ISBLANK('Liste élèves'!A23),"",('Liste élèves'!A23))</f>
        <v>13</v>
      </c>
      <c r="B23" t="str">
        <f>IF(ISBLANK('Liste élèves'!B23),"",('Liste élèves'!B23))</f>
        <v/>
      </c>
      <c r="C23" s="160" t="str">
        <f>IF(ISBLANK('Résult. SP'!C23:E23),"",COUNTIF('Résult. SP'!C23:E23,1)/3)</f>
        <v/>
      </c>
      <c r="D23" s="172"/>
      <c r="E23" s="173"/>
      <c r="F23" s="128" t="str">
        <f>IF(ISBLANK('Résult. SP'!F23),"",COUNTIF('Résult. SP'!F23,1))</f>
        <v/>
      </c>
      <c r="G23" s="162" t="str">
        <f>IF(ISBLANK('Résult. SP'!G23:H23)," ",COUNTIF('Résult. SP'!G23:H23,1)/2)</f>
        <v xml:space="preserve"> </v>
      </c>
      <c r="H23" s="171"/>
      <c r="I23" s="160" t="str">
        <f>IF(ISBLANK('Résult. SP'!I23:K23),"",COUNTIF('Résult. SP'!I23:K23,1)/3)</f>
        <v/>
      </c>
      <c r="J23" s="172"/>
      <c r="K23" s="173"/>
      <c r="L23" s="160" t="str">
        <f>IF(ISBLANK('Résult. SP'!L23:N23),"",COUNTIF('Résult. SP'!L23:N23,1)/3)</f>
        <v/>
      </c>
      <c r="M23" s="172"/>
      <c r="N23" s="173"/>
      <c r="O23" s="162" t="str">
        <f>IF(ISBLANK('Résult. SP'!O23:Q23),"",COUNTIF('Résult. SP'!O23:Q23,1)/3)</f>
        <v/>
      </c>
      <c r="P23" s="163"/>
      <c r="Q23" s="171"/>
      <c r="R23" s="129" t="str">
        <f>IF(ISBLANK('Résult. SP'!R23),"",COUNTIF('Résult. SP'!R23,1))</f>
        <v/>
      </c>
      <c r="S23" s="129" t="str">
        <f>IF(ISBLANK('Résult. SP'!S23)," ",COUNTIF('Résult. SP'!S23,1))</f>
        <v xml:space="preserve"> </v>
      </c>
      <c r="T23" s="132" t="str">
        <f>IF(ISBLANK('Résult. SP'!T23),"",COUNTIF('Résult. SP'!T23,1))</f>
        <v/>
      </c>
      <c r="U23" s="160" t="str">
        <f>IF(ISBLANK('Résult. SP'!U23:V23),"",COUNTIF('Résult. SP'!U23:V23,1)/2)</f>
        <v/>
      </c>
      <c r="V23" s="172"/>
      <c r="W23" s="102" t="str">
        <f>IF(ISBLANK('Liste élèves'!B23),"",(C23*3+F23+G23*2+I23*3+L23*3+O23*3+R23+S23+T23+U23*2)/20)</f>
        <v/>
      </c>
      <c r="X23" s="99" t="str">
        <f>IF(ISBLANK('Résult. SP'!W23),"",COUNTIF('Résult. SP'!W23,1))</f>
        <v/>
      </c>
      <c r="Y23" s="162" t="str">
        <f>IF(ISBLANK('Résult. SP'!X23:Y23),"",COUNTIF('Résult. SP'!X23:Y23,1)/2)</f>
        <v/>
      </c>
      <c r="Z23" s="163"/>
      <c r="AA23" s="129" t="str">
        <f>IF(ISBLANK('Résult. SP'!Z23),"",COUNTIF('Résult. SP'!Z23,1))</f>
        <v/>
      </c>
      <c r="AB23" s="161" t="str">
        <f>IF(ISBLANK('Résult. SP'!AA23:AD23),"",COUNTIF('Résult. SP'!AA23:AD23,1)/4)</f>
        <v/>
      </c>
      <c r="AC23" s="161"/>
      <c r="AD23" s="161"/>
      <c r="AE23" s="161"/>
      <c r="AF23" s="159" t="str">
        <f>IF(ISBLANK('Résult. SP'!AE23:AF23),"",COUNTIF('Résult. SP'!AE23:AF23,1)/2)</f>
        <v/>
      </c>
      <c r="AG23" s="160"/>
      <c r="AH23" s="102" t="str">
        <f>IF(ISBLANK('Liste élèves'!B23),"",(X23+Y23*2+AA23+AB23*4+AF23*2)/10)</f>
        <v/>
      </c>
      <c r="AI23" s="102" t="str">
        <f>IF(ISBLANK('Liste élèves'!B23),"",(W23*20+AH23*10)/30)</f>
        <v/>
      </c>
    </row>
    <row r="24" spans="1:35" x14ac:dyDescent="0.2">
      <c r="A24">
        <f>IF(ISBLANK('Liste élèves'!A24),"",('Liste élèves'!A24))</f>
        <v>14</v>
      </c>
      <c r="B24" t="str">
        <f>IF(ISBLANK('Liste élèves'!B24),"",('Liste élèves'!B24))</f>
        <v/>
      </c>
      <c r="C24" s="160" t="str">
        <f>IF(ISBLANK('Résult. SP'!C24:E24),"",COUNTIF('Résult. SP'!C24:E24,1)/3)</f>
        <v/>
      </c>
      <c r="D24" s="172"/>
      <c r="E24" s="173"/>
      <c r="F24" s="128" t="str">
        <f>IF(ISBLANK('Résult. SP'!F24),"",COUNTIF('Résult. SP'!F24,1))</f>
        <v/>
      </c>
      <c r="G24" s="162" t="str">
        <f>IF(ISBLANK('Résult. SP'!G24:H24)," ",COUNTIF('Résult. SP'!G24:H24,1)/2)</f>
        <v xml:space="preserve"> </v>
      </c>
      <c r="H24" s="171"/>
      <c r="I24" s="160" t="str">
        <f>IF(ISBLANK('Résult. SP'!I24:K24),"",COUNTIF('Résult. SP'!I24:K24,1)/3)</f>
        <v/>
      </c>
      <c r="J24" s="172"/>
      <c r="K24" s="173"/>
      <c r="L24" s="160" t="str">
        <f>IF(ISBLANK('Résult. SP'!L24:N24),"",COUNTIF('Résult. SP'!L24:N24,1)/3)</f>
        <v/>
      </c>
      <c r="M24" s="172"/>
      <c r="N24" s="173"/>
      <c r="O24" s="162" t="str">
        <f>IF(ISBLANK('Résult. SP'!O24:Q24),"",COUNTIF('Résult. SP'!O24:Q24,1)/3)</f>
        <v/>
      </c>
      <c r="P24" s="163"/>
      <c r="Q24" s="171"/>
      <c r="R24" s="129" t="str">
        <f>IF(ISBLANK('Résult. SP'!R24),"",COUNTIF('Résult. SP'!R24,1))</f>
        <v/>
      </c>
      <c r="S24" s="129" t="str">
        <f>IF(ISBLANK('Résult. SP'!S24)," ",COUNTIF('Résult. SP'!S24,1))</f>
        <v xml:space="preserve"> </v>
      </c>
      <c r="T24" s="132" t="str">
        <f>IF(ISBLANK('Résult. SP'!T24),"",COUNTIF('Résult. SP'!T24,1))</f>
        <v/>
      </c>
      <c r="U24" s="160" t="str">
        <f>IF(ISBLANK('Résult. SP'!U24:V24),"",COUNTIF('Résult. SP'!U24:V24,1)/2)</f>
        <v/>
      </c>
      <c r="V24" s="172"/>
      <c r="W24" s="102" t="str">
        <f>IF(ISBLANK('Liste élèves'!B24),"",(C24*3+F24+G24*2+I24*3+L24*3+O24*3+R24+S24+T24+U24*2)/20)</f>
        <v/>
      </c>
      <c r="X24" s="99" t="str">
        <f>IF(ISBLANK('Résult. SP'!W24),"",COUNTIF('Résult. SP'!W24,1))</f>
        <v/>
      </c>
      <c r="Y24" s="162" t="str">
        <f>IF(ISBLANK('Résult. SP'!X24:Y24),"",COUNTIF('Résult. SP'!X24:Y24,1)/2)</f>
        <v/>
      </c>
      <c r="Z24" s="163"/>
      <c r="AA24" s="129" t="str">
        <f>IF(ISBLANK('Résult. SP'!Z24),"",COUNTIF('Résult. SP'!Z24,1))</f>
        <v/>
      </c>
      <c r="AB24" s="161" t="str">
        <f>IF(ISBLANK('Résult. SP'!AA24:AD24),"",COUNTIF('Résult. SP'!AA24:AD24,1)/4)</f>
        <v/>
      </c>
      <c r="AC24" s="161"/>
      <c r="AD24" s="161"/>
      <c r="AE24" s="161"/>
      <c r="AF24" s="159" t="str">
        <f>IF(ISBLANK('Résult. SP'!AE24:AF24),"",COUNTIF('Résult. SP'!AE24:AF24,1)/2)</f>
        <v/>
      </c>
      <c r="AG24" s="160"/>
      <c r="AH24" s="102" t="str">
        <f>IF(ISBLANK('Liste élèves'!B24),"",(X24+Y24*2+AA24+AB24*4+AF24*2)/10)</f>
        <v/>
      </c>
      <c r="AI24" s="102" t="str">
        <f>IF(ISBLANK('Liste élèves'!B24),"",(W24*20+AH24*10)/30)</f>
        <v/>
      </c>
    </row>
    <row r="25" spans="1:35" x14ac:dyDescent="0.2">
      <c r="A25">
        <f>IF(ISBLANK('Liste élèves'!A25),"",('Liste élèves'!A25))</f>
        <v>15</v>
      </c>
      <c r="B25" t="str">
        <f>IF(ISBLANK('Liste élèves'!B25),"",('Liste élèves'!B25))</f>
        <v/>
      </c>
      <c r="C25" s="160" t="str">
        <f>IF(ISBLANK('Résult. SP'!C25:E25),"",COUNTIF('Résult. SP'!C25:E25,1)/3)</f>
        <v/>
      </c>
      <c r="D25" s="172"/>
      <c r="E25" s="173"/>
      <c r="F25" s="128" t="str">
        <f>IF(ISBLANK('Résult. SP'!F25),"",COUNTIF('Résult. SP'!F25,1))</f>
        <v/>
      </c>
      <c r="G25" s="162" t="str">
        <f>IF(ISBLANK('Résult. SP'!G25:H25)," ",COUNTIF('Résult. SP'!G25:H25,1)/2)</f>
        <v xml:space="preserve"> </v>
      </c>
      <c r="H25" s="171"/>
      <c r="I25" s="160" t="str">
        <f>IF(ISBLANK('Résult. SP'!I25:K25),"",COUNTIF('Résult. SP'!I25:K25,1)/3)</f>
        <v/>
      </c>
      <c r="J25" s="172"/>
      <c r="K25" s="173"/>
      <c r="L25" s="160" t="str">
        <f>IF(ISBLANK('Résult. SP'!L25:N25),"",COUNTIF('Résult. SP'!L25:N25,1)/3)</f>
        <v/>
      </c>
      <c r="M25" s="172"/>
      <c r="N25" s="173"/>
      <c r="O25" s="162" t="str">
        <f>IF(ISBLANK('Résult. SP'!O25:Q25),"",COUNTIF('Résult. SP'!O25:Q25,1)/3)</f>
        <v/>
      </c>
      <c r="P25" s="163"/>
      <c r="Q25" s="171"/>
      <c r="R25" s="129" t="str">
        <f>IF(ISBLANK('Résult. SP'!R25),"",COUNTIF('Résult. SP'!R25,1))</f>
        <v/>
      </c>
      <c r="S25" s="129" t="str">
        <f>IF(ISBLANK('Résult. SP'!S25)," ",COUNTIF('Résult. SP'!S25,1))</f>
        <v xml:space="preserve"> </v>
      </c>
      <c r="T25" s="132" t="str">
        <f>IF(ISBLANK('Résult. SP'!T25),"",COUNTIF('Résult. SP'!T25,1))</f>
        <v/>
      </c>
      <c r="U25" s="160" t="str">
        <f>IF(ISBLANK('Résult. SP'!U25:V25),"",COUNTIF('Résult. SP'!U25:V25,1)/2)</f>
        <v/>
      </c>
      <c r="V25" s="172"/>
      <c r="W25" s="102" t="str">
        <f>IF(ISBLANK('Liste élèves'!B25),"",(C25*3+F25+G25*2+I25*3+L25*3+O25*3+R25+S25+T25+U25*2)/20)</f>
        <v/>
      </c>
      <c r="X25" s="99" t="str">
        <f>IF(ISBLANK('Résult. SP'!W25),"",COUNTIF('Résult. SP'!W25,1))</f>
        <v/>
      </c>
      <c r="Y25" s="162" t="str">
        <f>IF(ISBLANK('Résult. SP'!X25:Y25),"",COUNTIF('Résult. SP'!X25:Y25,1)/2)</f>
        <v/>
      </c>
      <c r="Z25" s="163"/>
      <c r="AA25" s="129" t="str">
        <f>IF(ISBLANK('Résult. SP'!Z25),"",COUNTIF('Résult. SP'!Z25,1))</f>
        <v/>
      </c>
      <c r="AB25" s="161" t="str">
        <f>IF(ISBLANK('Résult. SP'!AA25:AD25),"",COUNTIF('Résult. SP'!AA25:AD25,1)/4)</f>
        <v/>
      </c>
      <c r="AC25" s="161"/>
      <c r="AD25" s="161"/>
      <c r="AE25" s="161"/>
      <c r="AF25" s="159" t="str">
        <f>IF(ISBLANK('Résult. SP'!AE25:AF25),"",COUNTIF('Résult. SP'!AE25:AF25,1)/2)</f>
        <v/>
      </c>
      <c r="AG25" s="160"/>
      <c r="AH25" s="102" t="str">
        <f>IF(ISBLANK('Liste élèves'!B25),"",(X25+Y25*2+AA25+AB25*4+AF25*2)/10)</f>
        <v/>
      </c>
      <c r="AI25" s="102" t="str">
        <f>IF(ISBLANK('Liste élèves'!B25),"",(W25*20+AH25*10)/30)</f>
        <v/>
      </c>
    </row>
    <row r="26" spans="1:35" x14ac:dyDescent="0.2">
      <c r="A26">
        <f>IF(ISBLANK('Liste élèves'!A26),"",('Liste élèves'!A26))</f>
        <v>16</v>
      </c>
      <c r="B26" t="str">
        <f>IF(ISBLANK('Liste élèves'!B26),"",('Liste élèves'!B26))</f>
        <v/>
      </c>
      <c r="C26" s="160" t="str">
        <f>IF(ISBLANK('Résult. SP'!C26:E26),"",COUNTIF('Résult. SP'!C26:E26,1)/3)</f>
        <v/>
      </c>
      <c r="D26" s="172"/>
      <c r="E26" s="173"/>
      <c r="F26" s="128" t="str">
        <f>IF(ISBLANK('Résult. SP'!F26),"",COUNTIF('Résult. SP'!F26,1))</f>
        <v/>
      </c>
      <c r="G26" s="162" t="str">
        <f>IF(ISBLANK('Résult. SP'!G26:H26)," ",COUNTIF('Résult. SP'!G26:H26,1)/2)</f>
        <v xml:space="preserve"> </v>
      </c>
      <c r="H26" s="171"/>
      <c r="I26" s="160" t="str">
        <f>IF(ISBLANK('Résult. SP'!I26:K26),"",COUNTIF('Résult. SP'!I26:K26,1)/3)</f>
        <v/>
      </c>
      <c r="J26" s="172"/>
      <c r="K26" s="173"/>
      <c r="L26" s="160" t="str">
        <f>IF(ISBLANK('Résult. SP'!L26:N26),"",COUNTIF('Résult. SP'!L26:N26,1)/3)</f>
        <v/>
      </c>
      <c r="M26" s="172"/>
      <c r="N26" s="173"/>
      <c r="O26" s="162" t="str">
        <f>IF(ISBLANK('Résult. SP'!O26:Q26),"",COUNTIF('Résult. SP'!O26:Q26,1)/3)</f>
        <v/>
      </c>
      <c r="P26" s="163"/>
      <c r="Q26" s="171"/>
      <c r="R26" s="129" t="str">
        <f>IF(ISBLANK('Résult. SP'!R26),"",COUNTIF('Résult. SP'!R26,1))</f>
        <v/>
      </c>
      <c r="S26" s="129" t="str">
        <f>IF(ISBLANK('Résult. SP'!S26)," ",COUNTIF('Résult. SP'!S26,1))</f>
        <v xml:space="preserve"> </v>
      </c>
      <c r="T26" s="132" t="str">
        <f>IF(ISBLANK('Résult. SP'!T26),"",COUNTIF('Résult. SP'!T26,1))</f>
        <v/>
      </c>
      <c r="U26" s="160" t="str">
        <f>IF(ISBLANK('Résult. SP'!U26:V26),"",COUNTIF('Résult. SP'!U26:V26,1)/2)</f>
        <v/>
      </c>
      <c r="V26" s="172"/>
      <c r="W26" s="102" t="str">
        <f>IF(ISBLANK('Liste élèves'!B26),"",(C26*3+F26+G26*2+I26*3+L26*3+O26*3+R26+S26+T26+U26*2)/20)</f>
        <v/>
      </c>
      <c r="X26" s="99" t="str">
        <f>IF(ISBLANK('Résult. SP'!W26),"",COUNTIF('Résult. SP'!W26,1))</f>
        <v/>
      </c>
      <c r="Y26" s="162" t="str">
        <f>IF(ISBLANK('Résult. SP'!X26:Y26),"",COUNTIF('Résult. SP'!X26:Y26,1)/2)</f>
        <v/>
      </c>
      <c r="Z26" s="163"/>
      <c r="AA26" s="129" t="str">
        <f>IF(ISBLANK('Résult. SP'!Z26),"",COUNTIF('Résult. SP'!Z26,1))</f>
        <v/>
      </c>
      <c r="AB26" s="161" t="str">
        <f>IF(ISBLANK('Résult. SP'!AA26:AD26),"",COUNTIF('Résult. SP'!AA26:AD26,1)/4)</f>
        <v/>
      </c>
      <c r="AC26" s="161"/>
      <c r="AD26" s="161"/>
      <c r="AE26" s="161"/>
      <c r="AF26" s="159" t="str">
        <f>IF(ISBLANK('Résult. SP'!AE26:AF26),"",COUNTIF('Résult. SP'!AE26:AF26,1)/2)</f>
        <v/>
      </c>
      <c r="AG26" s="160"/>
      <c r="AH26" s="102" t="str">
        <f>IF(ISBLANK('Liste élèves'!B26),"",(X26+Y26*2+AA26+AB26*4+AF26*2)/10)</f>
        <v/>
      </c>
      <c r="AI26" s="102" t="str">
        <f>IF(ISBLANK('Liste élèves'!B26),"",(W26*20+AH26*10)/30)</f>
        <v/>
      </c>
    </row>
    <row r="27" spans="1:35" x14ac:dyDescent="0.2">
      <c r="A27">
        <f>IF(ISBLANK('Liste élèves'!A27),"",('Liste élèves'!A27))</f>
        <v>17</v>
      </c>
      <c r="B27" t="str">
        <f>IF(ISBLANK('Liste élèves'!B27),"",('Liste élèves'!B27))</f>
        <v/>
      </c>
      <c r="C27" s="160" t="str">
        <f>IF(ISBLANK('Résult. SP'!C27:E27),"",COUNTIF('Résult. SP'!C27:E27,1)/3)</f>
        <v/>
      </c>
      <c r="D27" s="172"/>
      <c r="E27" s="173"/>
      <c r="F27" s="128" t="str">
        <f>IF(ISBLANK('Résult. SP'!F27),"",COUNTIF('Résult. SP'!F27,1))</f>
        <v/>
      </c>
      <c r="G27" s="162" t="str">
        <f>IF(ISBLANK('Résult. SP'!G27:H27)," ",COUNTIF('Résult. SP'!G27:H27,1)/2)</f>
        <v xml:space="preserve"> </v>
      </c>
      <c r="H27" s="171"/>
      <c r="I27" s="160" t="str">
        <f>IF(ISBLANK('Résult. SP'!I27:K27),"",COUNTIF('Résult. SP'!I27:K27,1)/3)</f>
        <v/>
      </c>
      <c r="J27" s="172"/>
      <c r="K27" s="173"/>
      <c r="L27" s="160" t="str">
        <f>IF(ISBLANK('Résult. SP'!L27:N27),"",COUNTIF('Résult. SP'!L27:N27,1)/3)</f>
        <v/>
      </c>
      <c r="M27" s="172"/>
      <c r="N27" s="173"/>
      <c r="O27" s="162" t="str">
        <f>IF(ISBLANK('Résult. SP'!O27:Q27),"",COUNTIF('Résult. SP'!O27:Q27,1)/3)</f>
        <v/>
      </c>
      <c r="P27" s="163"/>
      <c r="Q27" s="171"/>
      <c r="R27" s="129" t="str">
        <f>IF(ISBLANK('Résult. SP'!R27),"",COUNTIF('Résult. SP'!R27,1))</f>
        <v/>
      </c>
      <c r="S27" s="129" t="str">
        <f>IF(ISBLANK('Résult. SP'!S27)," ",COUNTIF('Résult. SP'!S27,1))</f>
        <v xml:space="preserve"> </v>
      </c>
      <c r="T27" s="132" t="str">
        <f>IF(ISBLANK('Résult. SP'!T27),"",COUNTIF('Résult. SP'!T27,1))</f>
        <v/>
      </c>
      <c r="U27" s="160" t="str">
        <f>IF(ISBLANK('Résult. SP'!U27:V27),"",COUNTIF('Résult. SP'!U27:V27,1)/2)</f>
        <v/>
      </c>
      <c r="V27" s="172"/>
      <c r="W27" s="102" t="str">
        <f>IF(ISBLANK('Liste élèves'!B27),"",(C27*3+F27+G27*2+I27*3+L27*3+O27*3+R27+S27+T27+U27*2)/20)</f>
        <v/>
      </c>
      <c r="X27" s="99" t="str">
        <f>IF(ISBLANK('Résult. SP'!W27),"",COUNTIF('Résult. SP'!W27,1))</f>
        <v/>
      </c>
      <c r="Y27" s="162" t="str">
        <f>IF(ISBLANK('Résult. SP'!X27:Y27),"",COUNTIF('Résult. SP'!X27:Y27,1)/2)</f>
        <v/>
      </c>
      <c r="Z27" s="163"/>
      <c r="AA27" s="129" t="str">
        <f>IF(ISBLANK('Résult. SP'!Z27),"",COUNTIF('Résult. SP'!Z27,1))</f>
        <v/>
      </c>
      <c r="AB27" s="161" t="str">
        <f>IF(ISBLANK('Résult. SP'!AA27:AD27),"",COUNTIF('Résult. SP'!AA27:AD27,1)/4)</f>
        <v/>
      </c>
      <c r="AC27" s="161"/>
      <c r="AD27" s="161"/>
      <c r="AE27" s="161"/>
      <c r="AF27" s="159" t="str">
        <f>IF(ISBLANK('Résult. SP'!AE27:AF27),"",COUNTIF('Résult. SP'!AE27:AF27,1)/2)</f>
        <v/>
      </c>
      <c r="AG27" s="160"/>
      <c r="AH27" s="102" t="str">
        <f>IF(ISBLANK('Liste élèves'!B27),"",(X27+Y27*2+AA27+AB27*4+AF27*2)/10)</f>
        <v/>
      </c>
      <c r="AI27" s="102" t="str">
        <f>IF(ISBLANK('Liste élèves'!B27),"",(W27*20+AH27*10)/30)</f>
        <v/>
      </c>
    </row>
    <row r="28" spans="1:35" x14ac:dyDescent="0.2">
      <c r="A28">
        <f>IF(ISBLANK('Liste élèves'!A28),"",('Liste élèves'!A28))</f>
        <v>18</v>
      </c>
      <c r="B28" t="str">
        <f>IF(ISBLANK('Liste élèves'!B28),"",('Liste élèves'!B28))</f>
        <v/>
      </c>
      <c r="C28" s="160" t="str">
        <f>IF(ISBLANK('Résult. SP'!C28:E28),"",COUNTIF('Résult. SP'!C28:E28,1)/3)</f>
        <v/>
      </c>
      <c r="D28" s="172"/>
      <c r="E28" s="173"/>
      <c r="F28" s="128" t="str">
        <f>IF(ISBLANK('Résult. SP'!F28),"",COUNTIF('Résult. SP'!F28,1))</f>
        <v/>
      </c>
      <c r="G28" s="162" t="str">
        <f>IF(ISBLANK('Résult. SP'!G28:H28)," ",COUNTIF('Résult. SP'!G28:H28,1)/2)</f>
        <v xml:space="preserve"> </v>
      </c>
      <c r="H28" s="171"/>
      <c r="I28" s="160" t="str">
        <f>IF(ISBLANK('Résult. SP'!I28:K28),"",COUNTIF('Résult. SP'!I28:K28,1)/3)</f>
        <v/>
      </c>
      <c r="J28" s="172"/>
      <c r="K28" s="173"/>
      <c r="L28" s="160" t="str">
        <f>IF(ISBLANK('Résult. SP'!L28:N28),"",COUNTIF('Résult. SP'!L28:N28,1)/3)</f>
        <v/>
      </c>
      <c r="M28" s="172"/>
      <c r="N28" s="173"/>
      <c r="O28" s="162" t="str">
        <f>IF(ISBLANK('Résult. SP'!O28:Q28),"",COUNTIF('Résult. SP'!O28:Q28,1)/3)</f>
        <v/>
      </c>
      <c r="P28" s="163"/>
      <c r="Q28" s="171"/>
      <c r="R28" s="129" t="str">
        <f>IF(ISBLANK('Résult. SP'!R28),"",COUNTIF('Résult. SP'!R28,1))</f>
        <v/>
      </c>
      <c r="S28" s="129" t="str">
        <f>IF(ISBLANK('Résult. SP'!S28)," ",COUNTIF('Résult. SP'!S28,1))</f>
        <v xml:space="preserve"> </v>
      </c>
      <c r="T28" s="132" t="str">
        <f>IF(ISBLANK('Résult. SP'!T28),"",COUNTIF('Résult. SP'!T28,1))</f>
        <v/>
      </c>
      <c r="U28" s="160" t="str">
        <f>IF(ISBLANK('Résult. SP'!U28:V28),"",COUNTIF('Résult. SP'!U28:V28,1)/2)</f>
        <v/>
      </c>
      <c r="V28" s="172"/>
      <c r="W28" s="102" t="str">
        <f>IF(ISBLANK('Liste élèves'!B28),"",(C28*3+F28+G28*2+I28*3+L28*3+O28*3+R28+S28+T28+U28*2)/20)</f>
        <v/>
      </c>
      <c r="X28" s="99" t="str">
        <f>IF(ISBLANK('Résult. SP'!W28),"",COUNTIF('Résult. SP'!W28,1))</f>
        <v/>
      </c>
      <c r="Y28" s="162" t="str">
        <f>IF(ISBLANK('Résult. SP'!X28:Y28),"",COUNTIF('Résult. SP'!X28:Y28,1)/2)</f>
        <v/>
      </c>
      <c r="Z28" s="163"/>
      <c r="AA28" s="129" t="str">
        <f>IF(ISBLANK('Résult. SP'!Z28),"",COUNTIF('Résult. SP'!Z28,1))</f>
        <v/>
      </c>
      <c r="AB28" s="161" t="str">
        <f>IF(ISBLANK('Résult. SP'!AA28:AD28),"",COUNTIF('Résult. SP'!AA28:AD28,1)/4)</f>
        <v/>
      </c>
      <c r="AC28" s="161"/>
      <c r="AD28" s="161"/>
      <c r="AE28" s="161"/>
      <c r="AF28" s="159" t="str">
        <f>IF(ISBLANK('Résult. SP'!AE28:AF28),"",COUNTIF('Résult. SP'!AE28:AF28,1)/2)</f>
        <v/>
      </c>
      <c r="AG28" s="160"/>
      <c r="AH28" s="102" t="str">
        <f>IF(ISBLANK('Liste élèves'!B28),"",(X28+Y28*2+AA28+AB28*4+AF28*2)/10)</f>
        <v/>
      </c>
      <c r="AI28" s="102" t="str">
        <f>IF(ISBLANK('Liste élèves'!B28),"",(W28*20+AH28*10)/30)</f>
        <v/>
      </c>
    </row>
    <row r="29" spans="1:35" x14ac:dyDescent="0.2">
      <c r="A29">
        <f>IF(ISBLANK('Liste élèves'!A29),"",('Liste élèves'!A29))</f>
        <v>19</v>
      </c>
      <c r="B29" t="str">
        <f>IF(ISBLANK('Liste élèves'!B29),"",('Liste élèves'!B29))</f>
        <v/>
      </c>
      <c r="C29" s="160" t="str">
        <f>IF(ISBLANK('Résult. SP'!C29:E29),"",COUNTIF('Résult. SP'!C29:E29,1)/3)</f>
        <v/>
      </c>
      <c r="D29" s="172"/>
      <c r="E29" s="173"/>
      <c r="F29" s="128" t="str">
        <f>IF(ISBLANK('Résult. SP'!F29),"",COUNTIF('Résult. SP'!F29,1))</f>
        <v/>
      </c>
      <c r="G29" s="162" t="str">
        <f>IF(ISBLANK('Résult. SP'!G29:H29)," ",COUNTIF('Résult. SP'!G29:H29,1)/2)</f>
        <v xml:space="preserve"> </v>
      </c>
      <c r="H29" s="171"/>
      <c r="I29" s="160" t="str">
        <f>IF(ISBLANK('Résult. SP'!I29:K29),"",COUNTIF('Résult. SP'!I29:K29,1)/3)</f>
        <v/>
      </c>
      <c r="J29" s="172"/>
      <c r="K29" s="173"/>
      <c r="L29" s="160" t="str">
        <f>IF(ISBLANK('Résult. SP'!L29:N29),"",COUNTIF('Résult. SP'!L29:N29,1)/3)</f>
        <v/>
      </c>
      <c r="M29" s="172"/>
      <c r="N29" s="173"/>
      <c r="O29" s="162" t="str">
        <f>IF(ISBLANK('Résult. SP'!O29:Q29),"",COUNTIF('Résult. SP'!O29:Q29,1)/3)</f>
        <v/>
      </c>
      <c r="P29" s="163"/>
      <c r="Q29" s="171"/>
      <c r="R29" s="129" t="str">
        <f>IF(ISBLANK('Résult. SP'!R29),"",COUNTIF('Résult. SP'!R29,1))</f>
        <v/>
      </c>
      <c r="S29" s="129" t="str">
        <f>IF(ISBLANK('Résult. SP'!S29)," ",COUNTIF('Résult. SP'!S29,1))</f>
        <v xml:space="preserve"> </v>
      </c>
      <c r="T29" s="132" t="str">
        <f>IF(ISBLANK('Résult. SP'!T29),"",COUNTIF('Résult. SP'!T29,1))</f>
        <v/>
      </c>
      <c r="U29" s="160" t="str">
        <f>IF(ISBLANK('Résult. SP'!U29:V29),"",COUNTIF('Résult. SP'!U29:V29,1)/2)</f>
        <v/>
      </c>
      <c r="V29" s="172"/>
      <c r="W29" s="102" t="str">
        <f>IF(ISBLANK('Liste élèves'!B29),"",(C29*3+F29+G29*2+I29*3+L29*3+O29*3+R29+S29+T29+U29*2)/20)</f>
        <v/>
      </c>
      <c r="X29" s="99" t="str">
        <f>IF(ISBLANK('Résult. SP'!W29),"",COUNTIF('Résult. SP'!W29,1))</f>
        <v/>
      </c>
      <c r="Y29" s="162" t="str">
        <f>IF(ISBLANK('Résult. SP'!X29:Y29),"",COUNTIF('Résult. SP'!X29:Y29,1)/2)</f>
        <v/>
      </c>
      <c r="Z29" s="163"/>
      <c r="AA29" s="129" t="str">
        <f>IF(ISBLANK('Résult. SP'!Z29),"",COUNTIF('Résult. SP'!Z29,1))</f>
        <v/>
      </c>
      <c r="AB29" s="161" t="str">
        <f>IF(ISBLANK('Résult. SP'!AA29:AD29),"",COUNTIF('Résult. SP'!AA29:AD29,1)/4)</f>
        <v/>
      </c>
      <c r="AC29" s="161"/>
      <c r="AD29" s="161"/>
      <c r="AE29" s="161"/>
      <c r="AF29" s="159" t="str">
        <f>IF(ISBLANK('Résult. SP'!AE29:AF29),"",COUNTIF('Résult. SP'!AE29:AF29,1)/2)</f>
        <v/>
      </c>
      <c r="AG29" s="160"/>
      <c r="AH29" s="102" t="str">
        <f>IF(ISBLANK('Liste élèves'!B29),"",(X29+Y29*2+AA29+AB29*4+AF29*2)/10)</f>
        <v/>
      </c>
      <c r="AI29" s="102" t="str">
        <f>IF(ISBLANK('Liste élèves'!B29),"",(W29*20+AH29*10)/30)</f>
        <v/>
      </c>
    </row>
    <row r="30" spans="1:35" x14ac:dyDescent="0.2">
      <c r="A30">
        <f>IF(ISBLANK('Liste élèves'!A30),"",('Liste élèves'!A30))</f>
        <v>20</v>
      </c>
      <c r="B30" t="str">
        <f>IF(ISBLANK('Liste élèves'!B30),"",('Liste élèves'!B30))</f>
        <v/>
      </c>
      <c r="C30" s="160" t="str">
        <f>IF(ISBLANK('Résult. SP'!C30:E30),"",COUNTIF('Résult. SP'!C30:E30,1)/3)</f>
        <v/>
      </c>
      <c r="D30" s="172"/>
      <c r="E30" s="173"/>
      <c r="F30" s="128" t="str">
        <f>IF(ISBLANK('Résult. SP'!F30),"",COUNTIF('Résult. SP'!F30,1))</f>
        <v/>
      </c>
      <c r="G30" s="162" t="str">
        <f>IF(ISBLANK('Résult. SP'!G30:H30)," ",COUNTIF('Résult. SP'!G30:H30,1)/2)</f>
        <v xml:space="preserve"> </v>
      </c>
      <c r="H30" s="171"/>
      <c r="I30" s="160" t="str">
        <f>IF(ISBLANK('Résult. SP'!I30:K30),"",COUNTIF('Résult. SP'!I30:K30,1)/3)</f>
        <v/>
      </c>
      <c r="J30" s="172"/>
      <c r="K30" s="173"/>
      <c r="L30" s="160" t="str">
        <f>IF(ISBLANK('Résult. SP'!L30:N30),"",COUNTIF('Résult. SP'!L30:N30,1)/3)</f>
        <v/>
      </c>
      <c r="M30" s="172"/>
      <c r="N30" s="173"/>
      <c r="O30" s="162" t="str">
        <f>IF(ISBLANK('Résult. SP'!O30:Q30),"",COUNTIF('Résult. SP'!O30:Q30,1)/3)</f>
        <v/>
      </c>
      <c r="P30" s="163"/>
      <c r="Q30" s="171"/>
      <c r="R30" s="129" t="str">
        <f>IF(ISBLANK('Résult. SP'!R30),"",COUNTIF('Résult. SP'!R30,1))</f>
        <v/>
      </c>
      <c r="S30" s="129" t="str">
        <f>IF(ISBLANK('Résult. SP'!S30)," ",COUNTIF('Résult. SP'!S30,1))</f>
        <v xml:space="preserve"> </v>
      </c>
      <c r="T30" s="132" t="str">
        <f>IF(ISBLANK('Résult. SP'!T30),"",COUNTIF('Résult. SP'!T30,1))</f>
        <v/>
      </c>
      <c r="U30" s="160" t="str">
        <f>IF(ISBLANK('Résult. SP'!U30:V30),"",COUNTIF('Résult. SP'!U30:V30,1)/2)</f>
        <v/>
      </c>
      <c r="V30" s="172"/>
      <c r="W30" s="102" t="str">
        <f>IF(ISBLANK('Liste élèves'!B30),"",(C30*3+F30+G30*2+I30*3+L30*3+O30*3+R30+S30+T30+U30*2)/20)</f>
        <v/>
      </c>
      <c r="X30" s="99" t="str">
        <f>IF(ISBLANK('Résult. SP'!W30),"",COUNTIF('Résult. SP'!W30,1))</f>
        <v/>
      </c>
      <c r="Y30" s="162" t="str">
        <f>IF(ISBLANK('Résult. SP'!X30:Y30),"",COUNTIF('Résult. SP'!X30:Y30,1)/2)</f>
        <v/>
      </c>
      <c r="Z30" s="163"/>
      <c r="AA30" s="129" t="str">
        <f>IF(ISBLANK('Résult. SP'!Z30),"",COUNTIF('Résult. SP'!Z30,1))</f>
        <v/>
      </c>
      <c r="AB30" s="161" t="str">
        <f>IF(ISBLANK('Résult. SP'!AA30:AD30),"",COUNTIF('Résult. SP'!AA30:AD30,1)/4)</f>
        <v/>
      </c>
      <c r="AC30" s="161"/>
      <c r="AD30" s="161"/>
      <c r="AE30" s="161"/>
      <c r="AF30" s="159" t="str">
        <f>IF(ISBLANK('Résult. SP'!AE30:AF30),"",COUNTIF('Résult. SP'!AE30:AF30,1)/2)</f>
        <v/>
      </c>
      <c r="AG30" s="160"/>
      <c r="AH30" s="102" t="str">
        <f>IF(ISBLANK('Liste élèves'!B30),"",(X30+Y30*2+AA30+AB30*4+AF30*2)/10)</f>
        <v/>
      </c>
      <c r="AI30" s="102" t="str">
        <f>IF(ISBLANK('Liste élèves'!B30),"",(W30*20+AH30*10)/30)</f>
        <v/>
      </c>
    </row>
    <row r="31" spans="1:35" x14ac:dyDescent="0.2">
      <c r="A31">
        <f>IF(ISBLANK('Liste élèves'!A31),"",('Liste élèves'!A31))</f>
        <v>21</v>
      </c>
      <c r="B31" t="str">
        <f>IF(ISBLANK('Liste élèves'!B31),"",('Liste élèves'!B31))</f>
        <v/>
      </c>
      <c r="C31" s="160" t="str">
        <f>IF(ISBLANK('Résult. SP'!C31:E31),"",COUNTIF('Résult. SP'!C31:E31,1)/3)</f>
        <v/>
      </c>
      <c r="D31" s="172"/>
      <c r="E31" s="173"/>
      <c r="F31" s="128" t="str">
        <f>IF(ISBLANK('Résult. SP'!F31),"",COUNTIF('Résult. SP'!F31,1))</f>
        <v/>
      </c>
      <c r="G31" s="162" t="str">
        <f>IF(ISBLANK('Résult. SP'!G31:H31)," ",COUNTIF('Résult. SP'!G31:H31,1)/2)</f>
        <v xml:space="preserve"> </v>
      </c>
      <c r="H31" s="171"/>
      <c r="I31" s="160" t="str">
        <f>IF(ISBLANK('Résult. SP'!I31:K31),"",COUNTIF('Résult. SP'!I31:K31,1)/3)</f>
        <v/>
      </c>
      <c r="J31" s="172"/>
      <c r="K31" s="173"/>
      <c r="L31" s="160" t="str">
        <f>IF(ISBLANK('Résult. SP'!L31:N31),"",COUNTIF('Résult. SP'!L31:N31,1)/3)</f>
        <v/>
      </c>
      <c r="M31" s="172"/>
      <c r="N31" s="173"/>
      <c r="O31" s="162" t="str">
        <f>IF(ISBLANK('Résult. SP'!O31:Q31),"",COUNTIF('Résult. SP'!O31:Q31,1)/3)</f>
        <v/>
      </c>
      <c r="P31" s="163"/>
      <c r="Q31" s="171"/>
      <c r="R31" s="129" t="str">
        <f>IF(ISBLANK('Résult. SP'!R31),"",COUNTIF('Résult. SP'!R31,1))</f>
        <v/>
      </c>
      <c r="S31" s="129" t="str">
        <f>IF(ISBLANK('Résult. SP'!S31)," ",COUNTIF('Résult. SP'!S31,1))</f>
        <v xml:space="preserve"> </v>
      </c>
      <c r="T31" s="132" t="str">
        <f>IF(ISBLANK('Résult. SP'!T31),"",COUNTIF('Résult. SP'!T31,1))</f>
        <v/>
      </c>
      <c r="U31" s="160" t="str">
        <f>IF(ISBLANK('Résult. SP'!U31:V31),"",COUNTIF('Résult. SP'!U31:V31,1)/2)</f>
        <v/>
      </c>
      <c r="V31" s="172"/>
      <c r="W31" s="102" t="str">
        <f>IF(ISBLANK('Liste élèves'!B31),"",(C31*3+F31+G31*2+I31*3+L31*3+O31*3+R31+S31+T31+U31*2)/20)</f>
        <v/>
      </c>
      <c r="X31" s="99" t="str">
        <f>IF(ISBLANK('Résult. SP'!W31),"",COUNTIF('Résult. SP'!W31,1))</f>
        <v/>
      </c>
      <c r="Y31" s="162" t="str">
        <f>IF(ISBLANK('Résult. SP'!X31:Y31),"",COUNTIF('Résult. SP'!X31:Y31,1)/2)</f>
        <v/>
      </c>
      <c r="Z31" s="163"/>
      <c r="AA31" s="129" t="str">
        <f>IF(ISBLANK('Résult. SP'!Z31),"",COUNTIF('Résult. SP'!Z31,1))</f>
        <v/>
      </c>
      <c r="AB31" s="161" t="str">
        <f>IF(ISBLANK('Résult. SP'!AA31:AD31),"",COUNTIF('Résult. SP'!AA31:AD31,1)/4)</f>
        <v/>
      </c>
      <c r="AC31" s="161"/>
      <c r="AD31" s="161"/>
      <c r="AE31" s="161"/>
      <c r="AF31" s="159" t="str">
        <f>IF(ISBLANK('Résult. SP'!AE31:AF31),"",COUNTIF('Résult. SP'!AE31:AF31,1)/2)</f>
        <v/>
      </c>
      <c r="AG31" s="160"/>
      <c r="AH31" s="102" t="str">
        <f>IF(ISBLANK('Liste élèves'!B31),"",(X31+Y31*2+AA31+AB31*4+AF31*2)/10)</f>
        <v/>
      </c>
      <c r="AI31" s="102" t="str">
        <f>IF(ISBLANK('Liste élèves'!B31),"",(W31*20+AH31*10)/30)</f>
        <v/>
      </c>
    </row>
    <row r="32" spans="1:35" x14ac:dyDescent="0.2">
      <c r="A32">
        <f>IF(ISBLANK('Liste élèves'!A32),"",('Liste élèves'!A32))</f>
        <v>22</v>
      </c>
      <c r="B32" t="str">
        <f>IF(ISBLANK('Liste élèves'!B32),"",('Liste élèves'!B32))</f>
        <v/>
      </c>
      <c r="C32" s="160" t="str">
        <f>IF(ISBLANK('Résult. SP'!C32:E32),"",COUNTIF('Résult. SP'!C32:E32,1)/3)</f>
        <v/>
      </c>
      <c r="D32" s="172"/>
      <c r="E32" s="173"/>
      <c r="F32" s="128" t="str">
        <f>IF(ISBLANK('Résult. SP'!F32),"",COUNTIF('Résult. SP'!F32,1))</f>
        <v/>
      </c>
      <c r="G32" s="162" t="str">
        <f>IF(ISBLANK('Résult. SP'!G32:H32)," ",COUNTIF('Résult. SP'!G32:H32,1)/2)</f>
        <v xml:space="preserve"> </v>
      </c>
      <c r="H32" s="171"/>
      <c r="I32" s="160" t="str">
        <f>IF(ISBLANK('Résult. SP'!I32:K32),"",COUNTIF('Résult. SP'!I32:K32,1)/3)</f>
        <v/>
      </c>
      <c r="J32" s="172"/>
      <c r="K32" s="173"/>
      <c r="L32" s="160" t="str">
        <f>IF(ISBLANK('Résult. SP'!L32:N32),"",COUNTIF('Résult. SP'!L32:N32,1)/3)</f>
        <v/>
      </c>
      <c r="M32" s="172"/>
      <c r="N32" s="173"/>
      <c r="O32" s="162" t="str">
        <f>IF(ISBLANK('Résult. SP'!O32:Q32),"",COUNTIF('Résult. SP'!O32:Q32,1)/3)</f>
        <v/>
      </c>
      <c r="P32" s="163"/>
      <c r="Q32" s="171"/>
      <c r="R32" s="129" t="str">
        <f>IF(ISBLANK('Résult. SP'!R32),"",COUNTIF('Résult. SP'!R32,1))</f>
        <v/>
      </c>
      <c r="S32" s="129" t="str">
        <f>IF(ISBLANK('Résult. SP'!S32)," ",COUNTIF('Résult. SP'!S32,1))</f>
        <v xml:space="preserve"> </v>
      </c>
      <c r="T32" s="132" t="str">
        <f>IF(ISBLANK('Résult. SP'!T32),"",COUNTIF('Résult. SP'!T32,1))</f>
        <v/>
      </c>
      <c r="U32" s="160" t="str">
        <f>IF(ISBLANK('Résult. SP'!U32:V32),"",COUNTIF('Résult. SP'!U32:V32,1)/2)</f>
        <v/>
      </c>
      <c r="V32" s="172"/>
      <c r="W32" s="102" t="str">
        <f>IF(ISBLANK('Liste élèves'!B32),"",(C32*3+F32+G32*2+I32*3+L32*3+O32*3+R32+S32+T32+U32*2)/20)</f>
        <v/>
      </c>
      <c r="X32" s="99" t="str">
        <f>IF(ISBLANK('Résult. SP'!W32),"",COUNTIF('Résult. SP'!W32,1))</f>
        <v/>
      </c>
      <c r="Y32" s="162" t="str">
        <f>IF(ISBLANK('Résult. SP'!X32:Y32),"",COUNTIF('Résult. SP'!X32:Y32,1)/2)</f>
        <v/>
      </c>
      <c r="Z32" s="163"/>
      <c r="AA32" s="129" t="str">
        <f>IF(ISBLANK('Résult. SP'!Z32),"",COUNTIF('Résult. SP'!Z32,1))</f>
        <v/>
      </c>
      <c r="AB32" s="161" t="str">
        <f>IF(ISBLANK('Résult. SP'!AA32:AD32),"",COUNTIF('Résult. SP'!AA32:AD32,1)/4)</f>
        <v/>
      </c>
      <c r="AC32" s="161"/>
      <c r="AD32" s="161"/>
      <c r="AE32" s="161"/>
      <c r="AF32" s="159" t="str">
        <f>IF(ISBLANK('Résult. SP'!AE32:AF32),"",COUNTIF('Résult. SP'!AE32:AF32,1)/2)</f>
        <v/>
      </c>
      <c r="AG32" s="160"/>
      <c r="AH32" s="102" t="str">
        <f>IF(ISBLANK('Liste élèves'!B32),"",(X32+Y32*2+AA32+AB32*4+AF32*2)/10)</f>
        <v/>
      </c>
      <c r="AI32" s="102" t="str">
        <f>IF(ISBLANK('Liste élèves'!B32),"",(W32*20+AH32*10)/30)</f>
        <v/>
      </c>
    </row>
    <row r="33" spans="1:35" x14ac:dyDescent="0.2">
      <c r="A33">
        <f>IF(ISBLANK('Liste élèves'!A33),"",('Liste élèves'!A33))</f>
        <v>23</v>
      </c>
      <c r="B33" t="str">
        <f>IF(ISBLANK('Liste élèves'!B33),"",('Liste élèves'!B33))</f>
        <v/>
      </c>
      <c r="C33" s="160" t="str">
        <f>IF(ISBLANK('Résult. SP'!C33:E33),"",COUNTIF('Résult. SP'!C33:E33,1)/3)</f>
        <v/>
      </c>
      <c r="D33" s="172"/>
      <c r="E33" s="173"/>
      <c r="F33" s="128" t="str">
        <f>IF(ISBLANK('Résult. SP'!F33),"",COUNTIF('Résult. SP'!F33,1))</f>
        <v/>
      </c>
      <c r="G33" s="162" t="str">
        <f>IF(ISBLANK('Résult. SP'!G33:H33)," ",COUNTIF('Résult. SP'!G33:H33,1)/2)</f>
        <v xml:space="preserve"> </v>
      </c>
      <c r="H33" s="171"/>
      <c r="I33" s="160" t="str">
        <f>IF(ISBLANK('Résult. SP'!I33:K33),"",COUNTIF('Résult. SP'!I33:K33,1)/3)</f>
        <v/>
      </c>
      <c r="J33" s="172"/>
      <c r="K33" s="173"/>
      <c r="L33" s="160" t="str">
        <f>IF(ISBLANK('Résult. SP'!L33:N33),"",COUNTIF('Résult. SP'!L33:N33,1)/3)</f>
        <v/>
      </c>
      <c r="M33" s="172"/>
      <c r="N33" s="173"/>
      <c r="O33" s="162" t="str">
        <f>IF(ISBLANK('Résult. SP'!O33:Q33),"",COUNTIF('Résult. SP'!O33:Q33,1)/3)</f>
        <v/>
      </c>
      <c r="P33" s="163"/>
      <c r="Q33" s="171"/>
      <c r="R33" s="129" t="str">
        <f>IF(ISBLANK('Résult. SP'!R33),"",COUNTIF('Résult. SP'!R33,1))</f>
        <v/>
      </c>
      <c r="S33" s="129" t="str">
        <f>IF(ISBLANK('Résult. SP'!S33)," ",COUNTIF('Résult. SP'!S33,1))</f>
        <v xml:space="preserve"> </v>
      </c>
      <c r="T33" s="132" t="str">
        <f>IF(ISBLANK('Résult. SP'!T33),"",COUNTIF('Résult. SP'!T33,1))</f>
        <v/>
      </c>
      <c r="U33" s="160" t="str">
        <f>IF(ISBLANK('Résult. SP'!U33:V33),"",COUNTIF('Résult. SP'!U33:V33,1)/2)</f>
        <v/>
      </c>
      <c r="V33" s="172"/>
      <c r="W33" s="102" t="str">
        <f>IF(ISBLANK('Liste élèves'!B33),"",(C33*3+F33+G33*2+I33*3+L33*3+O33*3+R33+S33+T33+U33*2)/20)</f>
        <v/>
      </c>
      <c r="X33" s="99" t="str">
        <f>IF(ISBLANK('Résult. SP'!W33),"",COUNTIF('Résult. SP'!W33,1))</f>
        <v/>
      </c>
      <c r="Y33" s="162" t="str">
        <f>IF(ISBLANK('Résult. SP'!X33:Y33),"",COUNTIF('Résult. SP'!X33:Y33,1)/2)</f>
        <v/>
      </c>
      <c r="Z33" s="163"/>
      <c r="AA33" s="129" t="str">
        <f>IF(ISBLANK('Résult. SP'!Z33),"",COUNTIF('Résult. SP'!Z33,1))</f>
        <v/>
      </c>
      <c r="AB33" s="161" t="str">
        <f>IF(ISBLANK('Résult. SP'!AA33:AD33),"",COUNTIF('Résult. SP'!AA33:AD33,1)/4)</f>
        <v/>
      </c>
      <c r="AC33" s="161"/>
      <c r="AD33" s="161"/>
      <c r="AE33" s="161"/>
      <c r="AF33" s="159" t="str">
        <f>IF(ISBLANK('Résult. SP'!AE33:AF33),"",COUNTIF('Résult. SP'!AE33:AF33,1)/2)</f>
        <v/>
      </c>
      <c r="AG33" s="160"/>
      <c r="AH33" s="102" t="str">
        <f>IF(ISBLANK('Liste élèves'!B33),"",(X33+Y33*2+AA33+AB33*4+AF33*2)/10)</f>
        <v/>
      </c>
      <c r="AI33" s="102" t="str">
        <f>IF(ISBLANK('Liste élèves'!B33),"",(W33*20+AH33*10)/30)</f>
        <v/>
      </c>
    </row>
    <row r="34" spans="1:35" x14ac:dyDescent="0.2">
      <c r="A34">
        <f>IF(ISBLANK('Liste élèves'!A34),"",('Liste élèves'!A34))</f>
        <v>24</v>
      </c>
      <c r="B34" t="str">
        <f>IF(ISBLANK('Liste élèves'!B34),"",('Liste élèves'!B34))</f>
        <v/>
      </c>
      <c r="C34" s="160" t="str">
        <f>IF(ISBLANK('Résult. SP'!C34:E34),"",COUNTIF('Résult. SP'!C34:E34,1)/3)</f>
        <v/>
      </c>
      <c r="D34" s="172"/>
      <c r="E34" s="173"/>
      <c r="F34" s="128" t="str">
        <f>IF(ISBLANK('Résult. SP'!F34),"",COUNTIF('Résult. SP'!F34,1))</f>
        <v/>
      </c>
      <c r="G34" s="162" t="str">
        <f>IF(ISBLANK('Résult. SP'!G34:H34)," ",COUNTIF('Résult. SP'!G34:H34,1)/2)</f>
        <v xml:space="preserve"> </v>
      </c>
      <c r="H34" s="171"/>
      <c r="I34" s="160" t="str">
        <f>IF(ISBLANK('Résult. SP'!I34:K34),"",COUNTIF('Résult. SP'!I34:K34,1)/3)</f>
        <v/>
      </c>
      <c r="J34" s="172"/>
      <c r="K34" s="173"/>
      <c r="L34" s="160" t="str">
        <f>IF(ISBLANK('Résult. SP'!L34:N34),"",COUNTIF('Résult. SP'!L34:N34,1)/3)</f>
        <v/>
      </c>
      <c r="M34" s="172"/>
      <c r="N34" s="173"/>
      <c r="O34" s="162" t="str">
        <f>IF(ISBLANK('Résult. SP'!O34:Q34),"",COUNTIF('Résult. SP'!O34:Q34,1)/3)</f>
        <v/>
      </c>
      <c r="P34" s="163"/>
      <c r="Q34" s="171"/>
      <c r="R34" s="129" t="str">
        <f>IF(ISBLANK('Résult. SP'!R34),"",COUNTIF('Résult. SP'!R34,1))</f>
        <v/>
      </c>
      <c r="S34" s="129" t="str">
        <f>IF(ISBLANK('Résult. SP'!S34)," ",COUNTIF('Résult. SP'!S34,1))</f>
        <v xml:space="preserve"> </v>
      </c>
      <c r="T34" s="132" t="str">
        <f>IF(ISBLANK('Résult. SP'!T34),"",COUNTIF('Résult. SP'!T34,1))</f>
        <v/>
      </c>
      <c r="U34" s="160" t="str">
        <f>IF(ISBLANK('Résult. SP'!U34:V34),"",COUNTIF('Résult. SP'!U34:V34,1)/2)</f>
        <v/>
      </c>
      <c r="V34" s="172"/>
      <c r="W34" s="102" t="str">
        <f>IF(ISBLANK('Liste élèves'!B34),"",(C34*3+F34+G34*2+I34*3+L34*3+O34*3+R34+S34+T34+U34*2)/20)</f>
        <v/>
      </c>
      <c r="X34" s="99" t="str">
        <f>IF(ISBLANK('Résult. SP'!W34),"",COUNTIF('Résult. SP'!W34,1))</f>
        <v/>
      </c>
      <c r="Y34" s="162" t="str">
        <f>IF(ISBLANK('Résult. SP'!X34:Y34),"",COUNTIF('Résult. SP'!X34:Y34,1)/2)</f>
        <v/>
      </c>
      <c r="Z34" s="163"/>
      <c r="AA34" s="129" t="str">
        <f>IF(ISBLANK('Résult. SP'!Z34),"",COUNTIF('Résult. SP'!Z34,1))</f>
        <v/>
      </c>
      <c r="AB34" s="161" t="str">
        <f>IF(ISBLANK('Résult. SP'!AA34:AD34),"",COUNTIF('Résult. SP'!AA34:AD34,1)/4)</f>
        <v/>
      </c>
      <c r="AC34" s="161"/>
      <c r="AD34" s="161"/>
      <c r="AE34" s="161"/>
      <c r="AF34" s="159" t="str">
        <f>IF(ISBLANK('Résult. SP'!AE34:AF34),"",COUNTIF('Résult. SP'!AE34:AF34,1)/2)</f>
        <v/>
      </c>
      <c r="AG34" s="160"/>
      <c r="AH34" s="102" t="str">
        <f>IF(ISBLANK('Liste élèves'!B34),"",(X34+Y34*2+AA34+AB34*4+AF34*2)/10)</f>
        <v/>
      </c>
      <c r="AI34" s="102" t="str">
        <f>IF(ISBLANK('Liste élèves'!B34),"",(W34*20+AH34*10)/30)</f>
        <v/>
      </c>
    </row>
    <row r="35" spans="1:35" x14ac:dyDescent="0.2">
      <c r="A35">
        <f>IF(ISBLANK('Liste élèves'!A35),"",('Liste élèves'!A35))</f>
        <v>25</v>
      </c>
      <c r="B35" t="str">
        <f>IF(ISBLANK('Liste élèves'!B35),"",('Liste élèves'!B35))</f>
        <v/>
      </c>
      <c r="C35" s="160" t="str">
        <f>IF(ISBLANK('Résult. SP'!C35:E35),"",COUNTIF('Résult. SP'!C35:E35,1)/3)</f>
        <v/>
      </c>
      <c r="D35" s="172"/>
      <c r="E35" s="173"/>
      <c r="F35" s="128" t="str">
        <f>IF(ISBLANK('Résult. SP'!F35),"",COUNTIF('Résult. SP'!F35,1))</f>
        <v/>
      </c>
      <c r="G35" s="162" t="str">
        <f>IF(ISBLANK('Résult. SP'!G35:H35)," ",COUNTIF('Résult. SP'!G35:H35,1)/2)</f>
        <v xml:space="preserve"> </v>
      </c>
      <c r="H35" s="171"/>
      <c r="I35" s="160" t="str">
        <f>IF(ISBLANK('Résult. SP'!I35:K35),"",COUNTIF('Résult. SP'!I35:K35,1)/3)</f>
        <v/>
      </c>
      <c r="J35" s="172"/>
      <c r="K35" s="173"/>
      <c r="L35" s="160" t="str">
        <f>IF(ISBLANK('Résult. SP'!L35:N35),"",COUNTIF('Résult. SP'!L35:N35,1)/3)</f>
        <v/>
      </c>
      <c r="M35" s="172"/>
      <c r="N35" s="173"/>
      <c r="O35" s="162" t="str">
        <f>IF(ISBLANK('Résult. SP'!O35:Q35),"",COUNTIF('Résult. SP'!O35:Q35,1)/3)</f>
        <v/>
      </c>
      <c r="P35" s="163"/>
      <c r="Q35" s="171"/>
      <c r="R35" s="129" t="str">
        <f>IF(ISBLANK('Résult. SP'!R35),"",COUNTIF('Résult. SP'!R35,1))</f>
        <v/>
      </c>
      <c r="S35" s="129" t="str">
        <f>IF(ISBLANK('Résult. SP'!S35)," ",COUNTIF('Résult. SP'!S35,1))</f>
        <v xml:space="preserve"> </v>
      </c>
      <c r="T35" s="132" t="str">
        <f>IF(ISBLANK('Résult. SP'!T35),"",COUNTIF('Résult. SP'!T35,1))</f>
        <v/>
      </c>
      <c r="U35" s="160" t="str">
        <f>IF(ISBLANK('Résult. SP'!U35:V35),"",COUNTIF('Résult. SP'!U35:V35,1)/2)</f>
        <v/>
      </c>
      <c r="V35" s="172"/>
      <c r="W35" s="102" t="str">
        <f>IF(ISBLANK('Liste élèves'!B35),"",(C35*3+F35+G35*2+I35*3+L35*3+O35*3+R35+S35+T35+U35*2)/20)</f>
        <v/>
      </c>
      <c r="X35" s="99" t="str">
        <f>IF(ISBLANK('Résult. SP'!W35),"",COUNTIF('Résult. SP'!W35,1))</f>
        <v/>
      </c>
      <c r="Y35" s="162" t="str">
        <f>IF(ISBLANK('Résult. SP'!X35:Y35),"",COUNTIF('Résult. SP'!X35:Y35,1)/2)</f>
        <v/>
      </c>
      <c r="Z35" s="163"/>
      <c r="AA35" s="129" t="str">
        <f>IF(ISBLANK('Résult. SP'!Z35),"",COUNTIF('Résult. SP'!Z35,1))</f>
        <v/>
      </c>
      <c r="AB35" s="161" t="str">
        <f>IF(ISBLANK('Résult. SP'!AA35:AD35),"",COUNTIF('Résult. SP'!AA35:AD35,1)/4)</f>
        <v/>
      </c>
      <c r="AC35" s="161"/>
      <c r="AD35" s="161"/>
      <c r="AE35" s="161"/>
      <c r="AF35" s="159" t="str">
        <f>IF(ISBLANK('Résult. SP'!AE35:AF35),"",COUNTIF('Résult. SP'!AE35:AF35,1)/2)</f>
        <v/>
      </c>
      <c r="AG35" s="160"/>
      <c r="AH35" s="102" t="str">
        <f>IF(ISBLANK('Liste élèves'!B35),"",(X35+Y35*2+AA35+AB35*4+AF35*2)/10)</f>
        <v/>
      </c>
      <c r="AI35" s="102" t="str">
        <f>IF(ISBLANK('Liste élèves'!B35),"",(W35*20+AH35*10)/30)</f>
        <v/>
      </c>
    </row>
    <row r="36" spans="1:35" x14ac:dyDescent="0.2">
      <c r="A36">
        <f>IF(ISBLANK('Liste élèves'!A36),"",('Liste élèves'!A36))</f>
        <v>26</v>
      </c>
      <c r="B36" t="str">
        <f>IF(ISBLANK('Liste élèves'!B36),"",('Liste élèves'!B36))</f>
        <v/>
      </c>
      <c r="C36" s="160" t="str">
        <f>IF(ISBLANK('Résult. SP'!C36:E36),"",COUNTIF('Résult. SP'!C36:E36,1)/3)</f>
        <v/>
      </c>
      <c r="D36" s="172"/>
      <c r="E36" s="173"/>
      <c r="F36" s="128" t="str">
        <f>IF(ISBLANK('Résult. SP'!F36),"",COUNTIF('Résult. SP'!F36,1))</f>
        <v/>
      </c>
      <c r="G36" s="162" t="str">
        <f>IF(ISBLANK('Résult. SP'!G36:H36)," ",COUNTIF('Résult. SP'!G36:H36,1)/2)</f>
        <v xml:space="preserve"> </v>
      </c>
      <c r="H36" s="171"/>
      <c r="I36" s="160" t="str">
        <f>IF(ISBLANK('Résult. SP'!I36:K36),"",COUNTIF('Résult. SP'!I36:K36,1)/3)</f>
        <v/>
      </c>
      <c r="J36" s="172"/>
      <c r="K36" s="173"/>
      <c r="L36" s="160" t="str">
        <f>IF(ISBLANK('Résult. SP'!L36:N36),"",COUNTIF('Résult. SP'!L36:N36,1)/3)</f>
        <v/>
      </c>
      <c r="M36" s="172"/>
      <c r="N36" s="173"/>
      <c r="O36" s="162" t="str">
        <f>IF(ISBLANK('Résult. SP'!O36:Q36),"",COUNTIF('Résult. SP'!O36:Q36,1)/3)</f>
        <v/>
      </c>
      <c r="P36" s="163"/>
      <c r="Q36" s="171"/>
      <c r="R36" s="129" t="str">
        <f>IF(ISBLANK('Résult. SP'!R36),"",COUNTIF('Résult. SP'!R36,1))</f>
        <v/>
      </c>
      <c r="S36" s="129" t="str">
        <f>IF(ISBLANK('Résult. SP'!S36)," ",COUNTIF('Résult. SP'!S36,1))</f>
        <v xml:space="preserve"> </v>
      </c>
      <c r="T36" s="132" t="str">
        <f>IF(ISBLANK('Résult. SP'!T36),"",COUNTIF('Résult. SP'!T36,1))</f>
        <v/>
      </c>
      <c r="U36" s="160" t="str">
        <f>IF(ISBLANK('Résult. SP'!U36:V36),"",COUNTIF('Résult. SP'!U36:V36,1)/2)</f>
        <v/>
      </c>
      <c r="V36" s="172"/>
      <c r="W36" s="102" t="str">
        <f>IF(ISBLANK('Liste élèves'!B36),"",(C36*3+F36+G36*2+I36*3+L36*3+O36*3+R36+S36+T36+U36*2)/20)</f>
        <v/>
      </c>
      <c r="X36" s="99" t="str">
        <f>IF(ISBLANK('Résult. SP'!W36),"",COUNTIF('Résult. SP'!W36,1))</f>
        <v/>
      </c>
      <c r="Y36" s="162" t="str">
        <f>IF(ISBLANK('Résult. SP'!X36:Y36),"",COUNTIF('Résult. SP'!X36:Y36,1)/2)</f>
        <v/>
      </c>
      <c r="Z36" s="163"/>
      <c r="AA36" s="129" t="str">
        <f>IF(ISBLANK('Résult. SP'!Z36),"",COUNTIF('Résult. SP'!Z36,1))</f>
        <v/>
      </c>
      <c r="AB36" s="161" t="str">
        <f>IF(ISBLANK('Résult. SP'!AA36:AD36),"",COUNTIF('Résult. SP'!AA36:AD36,1)/4)</f>
        <v/>
      </c>
      <c r="AC36" s="161"/>
      <c r="AD36" s="161"/>
      <c r="AE36" s="161"/>
      <c r="AF36" s="159" t="str">
        <f>IF(ISBLANK('Résult. SP'!AE36:AF36),"",COUNTIF('Résult. SP'!AE36:AF36,1)/2)</f>
        <v/>
      </c>
      <c r="AG36" s="160"/>
      <c r="AH36" s="102" t="str">
        <f>IF(ISBLANK('Liste élèves'!B36),"",(X36+Y36*2+AA36+AB36*4+AF36*2)/10)</f>
        <v/>
      </c>
      <c r="AI36" s="102" t="str">
        <f>IF(ISBLANK('Liste élèves'!B36),"",(W36*20+AH36*10)/30)</f>
        <v/>
      </c>
    </row>
    <row r="37" spans="1:35" x14ac:dyDescent="0.2">
      <c r="A37">
        <f>IF(ISBLANK('Liste élèves'!A37),"",('Liste élèves'!A37))</f>
        <v>27</v>
      </c>
      <c r="B37" t="str">
        <f>IF(ISBLANK('Liste élèves'!B37),"",('Liste élèves'!B37))</f>
        <v/>
      </c>
      <c r="C37" s="160" t="str">
        <f>IF(ISBLANK('Résult. SP'!C37:E37),"",COUNTIF('Résult. SP'!C37:E37,1)/3)</f>
        <v/>
      </c>
      <c r="D37" s="172"/>
      <c r="E37" s="173"/>
      <c r="F37" s="128" t="str">
        <f>IF(ISBLANK('Résult. SP'!F37),"",COUNTIF('Résult. SP'!F37,1))</f>
        <v/>
      </c>
      <c r="G37" s="162" t="str">
        <f>IF(ISBLANK('Résult. SP'!G37:H37)," ",COUNTIF('Résult. SP'!G37:H37,1)/2)</f>
        <v xml:space="preserve"> </v>
      </c>
      <c r="H37" s="171"/>
      <c r="I37" s="160" t="str">
        <f>IF(ISBLANK('Résult. SP'!I37:K37),"",COUNTIF('Résult. SP'!I37:K37,1)/3)</f>
        <v/>
      </c>
      <c r="J37" s="172"/>
      <c r="K37" s="173"/>
      <c r="L37" s="160" t="str">
        <f>IF(ISBLANK('Résult. SP'!L37:N37),"",COUNTIF('Résult. SP'!L37:N37,1)/3)</f>
        <v/>
      </c>
      <c r="M37" s="172"/>
      <c r="N37" s="173"/>
      <c r="O37" s="162" t="str">
        <f>IF(ISBLANK('Résult. SP'!O37:Q37),"",COUNTIF('Résult. SP'!O37:Q37,1)/3)</f>
        <v/>
      </c>
      <c r="P37" s="163"/>
      <c r="Q37" s="171"/>
      <c r="R37" s="129" t="str">
        <f>IF(ISBLANK('Résult. SP'!R37),"",COUNTIF('Résult. SP'!R37,1))</f>
        <v/>
      </c>
      <c r="S37" s="129" t="str">
        <f>IF(ISBLANK('Résult. SP'!S37)," ",COUNTIF('Résult. SP'!S37,1))</f>
        <v xml:space="preserve"> </v>
      </c>
      <c r="T37" s="132" t="str">
        <f>IF(ISBLANK('Résult. SP'!T37),"",COUNTIF('Résult. SP'!T37,1))</f>
        <v/>
      </c>
      <c r="U37" s="160" t="str">
        <f>IF(ISBLANK('Résult. SP'!U37:V37),"",COUNTIF('Résult. SP'!U37:V37,1)/2)</f>
        <v/>
      </c>
      <c r="V37" s="172"/>
      <c r="W37" s="102" t="str">
        <f>IF(ISBLANK('Liste élèves'!B37),"",(C37*3+F37+G37*2+I37*3+L37*3+O37*3+R37+S37+T37+U37*2)/20)</f>
        <v/>
      </c>
      <c r="X37" s="99" t="str">
        <f>IF(ISBLANK('Résult. SP'!W37),"",COUNTIF('Résult. SP'!W37,1))</f>
        <v/>
      </c>
      <c r="Y37" s="162" t="str">
        <f>IF(ISBLANK('Résult. SP'!X37:Y37),"",COUNTIF('Résult. SP'!X37:Y37,1)/2)</f>
        <v/>
      </c>
      <c r="Z37" s="163"/>
      <c r="AA37" s="129" t="str">
        <f>IF(ISBLANK('Résult. SP'!Z37),"",COUNTIF('Résult. SP'!Z37,1))</f>
        <v/>
      </c>
      <c r="AB37" s="161" t="str">
        <f>IF(ISBLANK('Résult. SP'!AA37:AD37),"",COUNTIF('Résult. SP'!AA37:AD37,1)/4)</f>
        <v/>
      </c>
      <c r="AC37" s="161"/>
      <c r="AD37" s="161"/>
      <c r="AE37" s="161"/>
      <c r="AF37" s="159" t="str">
        <f>IF(ISBLANK('Résult. SP'!AE37:AF37),"",COUNTIF('Résult. SP'!AE37:AF37,1)/2)</f>
        <v/>
      </c>
      <c r="AG37" s="160"/>
      <c r="AH37" s="102" t="str">
        <f>IF(ISBLANK('Liste élèves'!B37),"",(X37+Y37*2+AA37+AB37*4+AF37*2)/10)</f>
        <v/>
      </c>
      <c r="AI37" s="102" t="str">
        <f>IF(ISBLANK('Liste élèves'!B37),"",(W37*20+AH37*10)/30)</f>
        <v/>
      </c>
    </row>
    <row r="38" spans="1:35" x14ac:dyDescent="0.2">
      <c r="A38">
        <f>IF(ISBLANK('Liste élèves'!A38),"",('Liste élèves'!A38))</f>
        <v>28</v>
      </c>
      <c r="B38" t="str">
        <f>IF(ISBLANK('Liste élèves'!B38),"",('Liste élèves'!B38))</f>
        <v/>
      </c>
      <c r="C38" s="160" t="str">
        <f>IF(ISBLANK('Résult. SP'!C38:E38),"",COUNTIF('Résult. SP'!C38:E38,1)/3)</f>
        <v/>
      </c>
      <c r="D38" s="172"/>
      <c r="E38" s="173"/>
      <c r="F38" s="128" t="str">
        <f>IF(ISBLANK('Résult. SP'!F38),"",COUNTIF('Résult. SP'!F38,1))</f>
        <v/>
      </c>
      <c r="G38" s="162" t="str">
        <f>IF(ISBLANK('Résult. SP'!G38:H38)," ",COUNTIF('Résult. SP'!G38:H38,1)/2)</f>
        <v xml:space="preserve"> </v>
      </c>
      <c r="H38" s="171"/>
      <c r="I38" s="160" t="str">
        <f>IF(ISBLANK('Résult. SP'!I38:K38),"",COUNTIF('Résult. SP'!I38:K38,1)/3)</f>
        <v/>
      </c>
      <c r="J38" s="172"/>
      <c r="K38" s="173"/>
      <c r="L38" s="160" t="str">
        <f>IF(ISBLANK('Résult. SP'!L38:N38),"",COUNTIF('Résult. SP'!L38:N38,1)/3)</f>
        <v/>
      </c>
      <c r="M38" s="172"/>
      <c r="N38" s="173"/>
      <c r="O38" s="162" t="str">
        <f>IF(ISBLANK('Résult. SP'!O38:Q38),"",COUNTIF('Résult. SP'!O38:Q38,1)/3)</f>
        <v/>
      </c>
      <c r="P38" s="163"/>
      <c r="Q38" s="171"/>
      <c r="R38" s="129" t="str">
        <f>IF(ISBLANK('Résult. SP'!R38),"",COUNTIF('Résult. SP'!R38,1))</f>
        <v/>
      </c>
      <c r="S38" s="129" t="str">
        <f>IF(ISBLANK('Résult. SP'!S38)," ",COUNTIF('Résult. SP'!S38,1))</f>
        <v xml:space="preserve"> </v>
      </c>
      <c r="T38" s="132" t="str">
        <f>IF(ISBLANK('Résult. SP'!T38),"",COUNTIF('Résult. SP'!T38,1))</f>
        <v/>
      </c>
      <c r="U38" s="160" t="str">
        <f>IF(ISBLANK('Résult. SP'!U38:V38),"",COUNTIF('Résult. SP'!U38:V38,1)/2)</f>
        <v/>
      </c>
      <c r="V38" s="172"/>
      <c r="W38" s="102" t="str">
        <f>IF(ISBLANK('Liste élèves'!B38),"",(C38*3+F38+G38*2+I38*3+L38*3+O38*3+R38+S38+T38+U38*2)/20)</f>
        <v/>
      </c>
      <c r="X38" s="99" t="str">
        <f>IF(ISBLANK('Résult. SP'!W38),"",COUNTIF('Résult. SP'!W38,1))</f>
        <v/>
      </c>
      <c r="Y38" s="162" t="str">
        <f>IF(ISBLANK('Résult. SP'!X38:Y38),"",COUNTIF('Résult. SP'!X38:Y38,1)/2)</f>
        <v/>
      </c>
      <c r="Z38" s="163"/>
      <c r="AA38" s="129" t="str">
        <f>IF(ISBLANK('Résult. SP'!Z38),"",COUNTIF('Résult. SP'!Z38,1))</f>
        <v/>
      </c>
      <c r="AB38" s="161" t="str">
        <f>IF(ISBLANK('Résult. SP'!AA38:AD38),"",COUNTIF('Résult. SP'!AA38:AD38,1)/4)</f>
        <v/>
      </c>
      <c r="AC38" s="161"/>
      <c r="AD38" s="161"/>
      <c r="AE38" s="161"/>
      <c r="AF38" s="159" t="str">
        <f>IF(ISBLANK('Résult. SP'!AE38:AF38),"",COUNTIF('Résult. SP'!AE38:AF38,1)/2)</f>
        <v/>
      </c>
      <c r="AG38" s="160"/>
      <c r="AH38" s="102" t="str">
        <f>IF(ISBLANK('Liste élèves'!B38),"",(X38+Y38*2+AA38+AB38*4+AF38*2)/10)</f>
        <v/>
      </c>
      <c r="AI38" s="102" t="str">
        <f>IF(ISBLANK('Liste élèves'!B38),"",(W38*20+AH38*10)/30)</f>
        <v/>
      </c>
    </row>
    <row r="39" spans="1:35" x14ac:dyDescent="0.2">
      <c r="A39">
        <f>IF(ISBLANK('Liste élèves'!A39),"",('Liste élèves'!A39))</f>
        <v>29</v>
      </c>
      <c r="B39" t="str">
        <f>IF(ISBLANK('Liste élèves'!B39),"",('Liste élèves'!B39))</f>
        <v/>
      </c>
      <c r="C39" s="160" t="str">
        <f>IF(ISBLANK('Résult. SP'!C39:E39),"",COUNTIF('Résult. SP'!C39:E39,1)/3)</f>
        <v/>
      </c>
      <c r="D39" s="172"/>
      <c r="E39" s="173"/>
      <c r="F39" s="128" t="str">
        <f>IF(ISBLANK('Résult. SP'!F39),"",COUNTIF('Résult. SP'!F39,1))</f>
        <v/>
      </c>
      <c r="G39" s="162" t="str">
        <f>IF(ISBLANK('Résult. SP'!G39:H39)," ",COUNTIF('Résult. SP'!G39:H39,1)/2)</f>
        <v xml:space="preserve"> </v>
      </c>
      <c r="H39" s="171"/>
      <c r="I39" s="160" t="str">
        <f>IF(ISBLANK('Résult. SP'!I39:K39),"",COUNTIF('Résult. SP'!I39:K39,1)/3)</f>
        <v/>
      </c>
      <c r="J39" s="172"/>
      <c r="K39" s="173"/>
      <c r="L39" s="160" t="str">
        <f>IF(ISBLANK('Résult. SP'!L39:N39),"",COUNTIF('Résult. SP'!L39:N39,1)/3)</f>
        <v/>
      </c>
      <c r="M39" s="172"/>
      <c r="N39" s="173"/>
      <c r="O39" s="162" t="str">
        <f>IF(ISBLANK('Résult. SP'!O39:Q39),"",COUNTIF('Résult. SP'!O39:Q39,1)/3)</f>
        <v/>
      </c>
      <c r="P39" s="163"/>
      <c r="Q39" s="171"/>
      <c r="R39" s="129" t="str">
        <f>IF(ISBLANK('Résult. SP'!R39),"",COUNTIF('Résult. SP'!R39,1))</f>
        <v/>
      </c>
      <c r="S39" s="129" t="str">
        <f>IF(ISBLANK('Résult. SP'!S39)," ",COUNTIF('Résult. SP'!S39,1))</f>
        <v xml:space="preserve"> </v>
      </c>
      <c r="T39" s="132" t="str">
        <f>IF(ISBLANK('Résult. SP'!T39),"",COUNTIF('Résult. SP'!T39,1))</f>
        <v/>
      </c>
      <c r="U39" s="160" t="str">
        <f>IF(ISBLANK('Résult. SP'!U39:V39),"",COUNTIF('Résult. SP'!U39:V39,1)/2)</f>
        <v/>
      </c>
      <c r="V39" s="172"/>
      <c r="W39" s="102" t="str">
        <f>IF(ISBLANK('Liste élèves'!B39),"",(C39*3+F39+G39*2+I39*3+L39*3+O39*3+R39+S39+T39+U39*2)/20)</f>
        <v/>
      </c>
      <c r="X39" s="99" t="str">
        <f>IF(ISBLANK('Résult. SP'!W39),"",COUNTIF('Résult. SP'!W39,1))</f>
        <v/>
      </c>
      <c r="Y39" s="162" t="str">
        <f>IF(ISBLANK('Résult. SP'!X39:Y39),"",COUNTIF('Résult. SP'!X39:Y39,1)/2)</f>
        <v/>
      </c>
      <c r="Z39" s="163"/>
      <c r="AA39" s="129" t="str">
        <f>IF(ISBLANK('Résult. SP'!Z39),"",COUNTIF('Résult. SP'!Z39,1))</f>
        <v/>
      </c>
      <c r="AB39" s="161" t="str">
        <f>IF(ISBLANK('Résult. SP'!AA39:AD39),"",COUNTIF('Résult. SP'!AA39:AD39,1)/4)</f>
        <v/>
      </c>
      <c r="AC39" s="161"/>
      <c r="AD39" s="161"/>
      <c r="AE39" s="161"/>
      <c r="AF39" s="159" t="str">
        <f>IF(ISBLANK('Résult. SP'!AE39:AF39),"",COUNTIF('Résult. SP'!AE39:AF39,1)/2)</f>
        <v/>
      </c>
      <c r="AG39" s="160"/>
      <c r="AH39" s="102" t="str">
        <f>IF(ISBLANK('Liste élèves'!B39),"",(X39+Y39*2+AA39+AB39*4+AF39*2)/10)</f>
        <v/>
      </c>
      <c r="AI39" s="102" t="str">
        <f>IF(ISBLANK('Liste élèves'!B39),"",(W39*20+AH39*10)/30)</f>
        <v/>
      </c>
    </row>
    <row r="40" spans="1:35" x14ac:dyDescent="0.2">
      <c r="A40">
        <f>IF(ISBLANK('Liste élèves'!A40),"",('Liste élèves'!A40))</f>
        <v>30</v>
      </c>
      <c r="B40" t="str">
        <f>IF(ISBLANK('Liste élèves'!B40),"",('Liste élèves'!B40))</f>
        <v/>
      </c>
      <c r="C40" s="160" t="str">
        <f>IF(ISBLANK('Résult. SP'!C40:E40),"",COUNTIF('Résult. SP'!C40:E40,1)/3)</f>
        <v/>
      </c>
      <c r="D40" s="172"/>
      <c r="E40" s="173"/>
      <c r="F40" s="128" t="str">
        <f>IF(ISBLANK('Résult. SP'!F40),"",COUNTIF('Résult. SP'!F40,1))</f>
        <v/>
      </c>
      <c r="G40" s="162" t="str">
        <f>IF(ISBLANK('Résult. SP'!G40:H40)," ",COUNTIF('Résult. SP'!G40:H40,1)/2)</f>
        <v xml:space="preserve"> </v>
      </c>
      <c r="H40" s="171"/>
      <c r="I40" s="160" t="str">
        <f>IF(ISBLANK('Résult. SP'!I40:K40),"",COUNTIF('Résult. SP'!I40:K40,1)/3)</f>
        <v/>
      </c>
      <c r="J40" s="172"/>
      <c r="K40" s="173"/>
      <c r="L40" s="160" t="str">
        <f>IF(ISBLANK('Résult. SP'!L40:N40),"",COUNTIF('Résult. SP'!L40:N40,1)/3)</f>
        <v/>
      </c>
      <c r="M40" s="172"/>
      <c r="N40" s="173"/>
      <c r="O40" s="162" t="str">
        <f>IF(ISBLANK('Résult. SP'!O40:Q40),"",COUNTIF('Résult. SP'!O40:Q40,1)/3)</f>
        <v/>
      </c>
      <c r="P40" s="163"/>
      <c r="Q40" s="171"/>
      <c r="R40" s="129" t="str">
        <f>IF(ISBLANK('Résult. SP'!R40),"",COUNTIF('Résult. SP'!R40,1))</f>
        <v/>
      </c>
      <c r="S40" s="129" t="str">
        <f>IF(ISBLANK('Résult. SP'!S40)," ",COUNTIF('Résult. SP'!S40,1))</f>
        <v xml:space="preserve"> </v>
      </c>
      <c r="T40" s="132" t="str">
        <f>IF(ISBLANK('Résult. SP'!T40),"",COUNTIF('Résult. SP'!T40,1))</f>
        <v/>
      </c>
      <c r="U40" s="160" t="str">
        <f>IF(ISBLANK('Résult. SP'!U40:V40),"",COUNTIF('Résult. SP'!U40:V40,1)/2)</f>
        <v/>
      </c>
      <c r="V40" s="172"/>
      <c r="W40" s="102" t="str">
        <f>IF(ISBLANK('Liste élèves'!B40),"",(C40*3+F40+G40*2+I40*3+L40*3+O40*3+R40+S40+T40+U40*2)/20)</f>
        <v/>
      </c>
      <c r="X40" s="99" t="str">
        <f>IF(ISBLANK('Résult. SP'!W40),"",COUNTIF('Résult. SP'!W40,1))</f>
        <v/>
      </c>
      <c r="Y40" s="162" t="str">
        <f>IF(ISBLANK('Résult. SP'!X40:Y40),"",COUNTIF('Résult. SP'!X40:Y40,1)/2)</f>
        <v/>
      </c>
      <c r="Z40" s="163"/>
      <c r="AA40" s="129" t="str">
        <f>IF(ISBLANK('Résult. SP'!Z40),"",COUNTIF('Résult. SP'!Z40,1))</f>
        <v/>
      </c>
      <c r="AB40" s="161" t="str">
        <f>IF(ISBLANK('Résult. SP'!AA40:AD40),"",COUNTIF('Résult. SP'!AA40:AD40,1)/4)</f>
        <v/>
      </c>
      <c r="AC40" s="161"/>
      <c r="AD40" s="161"/>
      <c r="AE40" s="161"/>
      <c r="AF40" s="159" t="str">
        <f>IF(ISBLANK('Résult. SP'!AE40:AF40),"",COUNTIF('Résult. SP'!AE40:AF40,1)/2)</f>
        <v/>
      </c>
      <c r="AG40" s="160"/>
      <c r="AH40" s="102" t="str">
        <f>IF(ISBLANK('Liste élèves'!B40),"",(X40+Y40*2+AA40+AB40*4+AF40*2)/10)</f>
        <v/>
      </c>
      <c r="AI40" s="102" t="str">
        <f>IF(ISBLANK('Liste élèves'!B40),"",(W40*20+AH40*10)/30)</f>
        <v/>
      </c>
    </row>
    <row r="41" spans="1:35" x14ac:dyDescent="0.2">
      <c r="A41">
        <f>IF(ISBLANK('Liste élèves'!A41),"",('Liste élèves'!A41))</f>
        <v>31</v>
      </c>
      <c r="B41" t="str">
        <f>IF(ISBLANK('Liste élèves'!B41),"",('Liste élèves'!B41))</f>
        <v/>
      </c>
      <c r="C41" s="160" t="str">
        <f>IF(ISBLANK('Résult. SP'!C41:E41),"",COUNTIF('Résult. SP'!C41:E41,1)/3)</f>
        <v/>
      </c>
      <c r="D41" s="172"/>
      <c r="E41" s="173"/>
      <c r="F41" s="128" t="str">
        <f>IF(ISBLANK('Résult. SP'!F41),"",COUNTIF('Résult. SP'!F41,1))</f>
        <v/>
      </c>
      <c r="G41" s="162" t="str">
        <f>IF(ISBLANK('Résult. SP'!G41:H41)," ",COUNTIF('Résult. SP'!G41:H41,1)/2)</f>
        <v xml:space="preserve"> </v>
      </c>
      <c r="H41" s="171"/>
      <c r="I41" s="160" t="str">
        <f>IF(ISBLANK('Résult. SP'!I41:K41),"",COUNTIF('Résult. SP'!I41:K41,1)/3)</f>
        <v/>
      </c>
      <c r="J41" s="172"/>
      <c r="K41" s="173"/>
      <c r="L41" s="160" t="str">
        <f>IF(ISBLANK('Résult. SP'!L41:N41),"",COUNTIF('Résult. SP'!L41:N41,1)/3)</f>
        <v/>
      </c>
      <c r="M41" s="172"/>
      <c r="N41" s="173"/>
      <c r="O41" s="162" t="str">
        <f>IF(ISBLANK('Résult. SP'!O41:Q41),"",COUNTIF('Résult. SP'!O41:Q41,1)/3)</f>
        <v/>
      </c>
      <c r="P41" s="163"/>
      <c r="Q41" s="171"/>
      <c r="R41" s="129" t="str">
        <f>IF(ISBLANK('Résult. SP'!R41),"",COUNTIF('Résult. SP'!R41,1))</f>
        <v/>
      </c>
      <c r="S41" s="129" t="str">
        <f>IF(ISBLANK('Résult. SP'!S41)," ",COUNTIF('Résult. SP'!S41,1))</f>
        <v xml:space="preserve"> </v>
      </c>
      <c r="T41" s="132" t="str">
        <f>IF(ISBLANK('Résult. SP'!T41),"",COUNTIF('Résult. SP'!T41,1))</f>
        <v/>
      </c>
      <c r="U41" s="160" t="str">
        <f>IF(ISBLANK('Résult. SP'!U41:V41),"",COUNTIF('Résult. SP'!U41:V41,1)/2)</f>
        <v/>
      </c>
      <c r="V41" s="172"/>
      <c r="W41" s="102" t="str">
        <f>IF(ISBLANK('Liste élèves'!B41),"",(C41*3+F41+G41*2+I41*3+L41*3+O41*3+R41+S41+T41+U41*2)/20)</f>
        <v/>
      </c>
      <c r="X41" s="99" t="str">
        <f>IF(ISBLANK('Résult. SP'!W41),"",COUNTIF('Résult. SP'!W41,1))</f>
        <v/>
      </c>
      <c r="Y41" s="162" t="str">
        <f>IF(ISBLANK('Résult. SP'!X41:Y41),"",COUNTIF('Résult. SP'!X41:Y41,1)/2)</f>
        <v/>
      </c>
      <c r="Z41" s="163"/>
      <c r="AA41" s="129" t="str">
        <f>IF(ISBLANK('Résult. SP'!Z41),"",COUNTIF('Résult. SP'!Z41,1))</f>
        <v/>
      </c>
      <c r="AB41" s="161" t="str">
        <f>IF(ISBLANK('Résult. SP'!AA41:AD41),"",COUNTIF('Résult. SP'!AA41:AD41,1)/4)</f>
        <v/>
      </c>
      <c r="AC41" s="161"/>
      <c r="AD41" s="161"/>
      <c r="AE41" s="161"/>
      <c r="AF41" s="159" t="str">
        <f>IF(ISBLANK('Résult. SP'!AE41:AF41),"",COUNTIF('Résult. SP'!AE41:AF41,1)/2)</f>
        <v/>
      </c>
      <c r="AG41" s="160"/>
      <c r="AH41" s="102" t="str">
        <f>IF(ISBLANK('Liste élèves'!B41),"",(X41+Y41*2+AA41+AB41*4+AF41*2)/10)</f>
        <v/>
      </c>
      <c r="AI41" s="102" t="str">
        <f>IF(ISBLANK('Liste élèves'!B41),"",(W41*20+AH41*10)/30)</f>
        <v/>
      </c>
    </row>
    <row r="42" spans="1:35" x14ac:dyDescent="0.2">
      <c r="A42">
        <f>IF(ISBLANK('Liste élèves'!A42),"",('Liste élèves'!A42))</f>
        <v>32</v>
      </c>
      <c r="B42" t="str">
        <f>IF(ISBLANK('Liste élèves'!B42),"",('Liste élèves'!B42))</f>
        <v/>
      </c>
      <c r="C42" s="160" t="str">
        <f>IF(ISBLANK('Résult. SP'!C42:E42),"",COUNTIF('Résult. SP'!C42:E42,1)/3)</f>
        <v/>
      </c>
      <c r="D42" s="172"/>
      <c r="E42" s="173"/>
      <c r="F42" s="128" t="str">
        <f>IF(ISBLANK('Résult. SP'!F42),"",COUNTIF('Résult. SP'!F42,1))</f>
        <v/>
      </c>
      <c r="G42" s="162" t="str">
        <f>IF(ISBLANK('Résult. SP'!G42:H42)," ",COUNTIF('Résult. SP'!G42:H42,1)/2)</f>
        <v xml:space="preserve"> </v>
      </c>
      <c r="H42" s="171"/>
      <c r="I42" s="160" t="str">
        <f>IF(ISBLANK('Résult. SP'!I42:K42),"",COUNTIF('Résult. SP'!I42:K42,1)/3)</f>
        <v/>
      </c>
      <c r="J42" s="172"/>
      <c r="K42" s="173"/>
      <c r="L42" s="160" t="str">
        <f>IF(ISBLANK('Résult. SP'!L42:N42),"",COUNTIF('Résult. SP'!L42:N42,1)/3)</f>
        <v/>
      </c>
      <c r="M42" s="172"/>
      <c r="N42" s="173"/>
      <c r="O42" s="162" t="str">
        <f>IF(ISBLANK('Résult. SP'!O42:Q42),"",COUNTIF('Résult. SP'!O42:Q42,1)/3)</f>
        <v/>
      </c>
      <c r="P42" s="163"/>
      <c r="Q42" s="171"/>
      <c r="R42" s="129" t="str">
        <f>IF(ISBLANK('Résult. SP'!R42),"",COUNTIF('Résult. SP'!R42,1))</f>
        <v/>
      </c>
      <c r="S42" s="129" t="str">
        <f>IF(ISBLANK('Résult. SP'!S42)," ",COUNTIF('Résult. SP'!S42,1))</f>
        <v xml:space="preserve"> </v>
      </c>
      <c r="T42" s="132" t="str">
        <f>IF(ISBLANK('Résult. SP'!T42),"",COUNTIF('Résult. SP'!T42,1))</f>
        <v/>
      </c>
      <c r="U42" s="160" t="str">
        <f>IF(ISBLANK('Résult. SP'!U42:V42),"",COUNTIF('Résult. SP'!U42:V42,1)/2)</f>
        <v/>
      </c>
      <c r="V42" s="172"/>
      <c r="W42" s="102" t="str">
        <f>IF(ISBLANK('Liste élèves'!B42),"",(C42*3+F42+G42*2+I42*3+L42*3+O42*3+R42+S42+T42+U42*2)/20)</f>
        <v/>
      </c>
      <c r="X42" s="99" t="str">
        <f>IF(ISBLANK('Résult. SP'!W42),"",COUNTIF('Résult. SP'!W42,1))</f>
        <v/>
      </c>
      <c r="Y42" s="162" t="str">
        <f>IF(ISBLANK('Résult. SP'!X42:Y42),"",COUNTIF('Résult. SP'!X42:Y42,1)/2)</f>
        <v/>
      </c>
      <c r="Z42" s="163"/>
      <c r="AA42" s="129" t="str">
        <f>IF(ISBLANK('Résult. SP'!Z42),"",COUNTIF('Résult. SP'!Z42,1))</f>
        <v/>
      </c>
      <c r="AB42" s="161" t="str">
        <f>IF(ISBLANK('Résult. SP'!AA42:AD42),"",COUNTIF('Résult. SP'!AA42:AD42,1)/4)</f>
        <v/>
      </c>
      <c r="AC42" s="161"/>
      <c r="AD42" s="161"/>
      <c r="AE42" s="161"/>
      <c r="AF42" s="159" t="str">
        <f>IF(ISBLANK('Résult. SP'!AE42:AF42),"",COUNTIF('Résult. SP'!AE42:AF42,1)/2)</f>
        <v/>
      </c>
      <c r="AG42" s="160"/>
      <c r="AH42" s="102" t="str">
        <f>IF(ISBLANK('Liste élèves'!B42),"",(X42+Y42*2+AA42+AB42*4+AF42*2)/10)</f>
        <v/>
      </c>
      <c r="AI42" s="102" t="str">
        <f>IF(ISBLANK('Liste élèves'!B42),"",(W42*20+AH42*10)/30)</f>
        <v/>
      </c>
    </row>
    <row r="43" spans="1:35" x14ac:dyDescent="0.2">
      <c r="A43">
        <f>IF(ISBLANK('Liste élèves'!A43),"",('Liste élèves'!A43))</f>
        <v>33</v>
      </c>
      <c r="B43" t="str">
        <f>IF(ISBLANK('Liste élèves'!B43),"",('Liste élèves'!B43))</f>
        <v/>
      </c>
      <c r="C43" s="160" t="str">
        <f>IF(ISBLANK('Résult. SP'!C43:E43),"",COUNTIF('Résult. SP'!C43:E43,1)/3)</f>
        <v/>
      </c>
      <c r="D43" s="172"/>
      <c r="E43" s="173"/>
      <c r="F43" s="128" t="str">
        <f>IF(ISBLANK('Résult. SP'!F43),"",COUNTIF('Résult. SP'!F43,1))</f>
        <v/>
      </c>
      <c r="G43" s="162" t="str">
        <f>IF(ISBLANK('Résult. SP'!G43:H43)," ",COUNTIF('Résult. SP'!G43:H43,1)/2)</f>
        <v xml:space="preserve"> </v>
      </c>
      <c r="H43" s="171"/>
      <c r="I43" s="160" t="str">
        <f>IF(ISBLANK('Résult. SP'!I43:K43),"",COUNTIF('Résult. SP'!I43:K43,1)/3)</f>
        <v/>
      </c>
      <c r="J43" s="172"/>
      <c r="K43" s="173"/>
      <c r="L43" s="160" t="str">
        <f>IF(ISBLANK('Résult. SP'!L43:N43),"",COUNTIF('Résult. SP'!L43:N43,1)/3)</f>
        <v/>
      </c>
      <c r="M43" s="172"/>
      <c r="N43" s="173"/>
      <c r="O43" s="162" t="str">
        <f>IF(ISBLANK('Résult. SP'!O43:Q43),"",COUNTIF('Résult. SP'!O43:Q43,1)/3)</f>
        <v/>
      </c>
      <c r="P43" s="163"/>
      <c r="Q43" s="171"/>
      <c r="R43" s="129" t="str">
        <f>IF(ISBLANK('Résult. SP'!R43),"",COUNTIF('Résult. SP'!R43,1))</f>
        <v/>
      </c>
      <c r="S43" s="129" t="str">
        <f>IF(ISBLANK('Résult. SP'!S43)," ",COUNTIF('Résult. SP'!S43,1))</f>
        <v xml:space="preserve"> </v>
      </c>
      <c r="T43" s="132" t="str">
        <f>IF(ISBLANK('Résult. SP'!T43),"",COUNTIF('Résult. SP'!T43,1))</f>
        <v/>
      </c>
      <c r="U43" s="160" t="str">
        <f>IF(ISBLANK('Résult. SP'!U43:V43),"",COUNTIF('Résult. SP'!U43:V43,1)/2)</f>
        <v/>
      </c>
      <c r="V43" s="172"/>
      <c r="W43" s="102" t="str">
        <f>IF(ISBLANK('Liste élèves'!B43),"",(C43*3+F43+G43*2+I43*3+L43*3+O43*3+R43+S43+T43+U43*2)/20)</f>
        <v/>
      </c>
      <c r="X43" s="99" t="str">
        <f>IF(ISBLANK('Résult. SP'!W43),"",COUNTIF('Résult. SP'!W43,1))</f>
        <v/>
      </c>
      <c r="Y43" s="162" t="str">
        <f>IF(ISBLANK('Résult. SP'!X43:Y43),"",COUNTIF('Résult. SP'!X43:Y43,1)/2)</f>
        <v/>
      </c>
      <c r="Z43" s="163"/>
      <c r="AA43" s="129" t="str">
        <f>IF(ISBLANK('Résult. SP'!Z43),"",COUNTIF('Résult. SP'!Z43,1))</f>
        <v/>
      </c>
      <c r="AB43" s="161" t="str">
        <f>IF(ISBLANK('Résult. SP'!AA43:AD43),"",COUNTIF('Résult. SP'!AA43:AD43,1)/4)</f>
        <v/>
      </c>
      <c r="AC43" s="161"/>
      <c r="AD43" s="161"/>
      <c r="AE43" s="161"/>
      <c r="AF43" s="159" t="str">
        <f>IF(ISBLANK('Résult. SP'!AE43:AF43),"",COUNTIF('Résult. SP'!AE43:AF43,1)/2)</f>
        <v/>
      </c>
      <c r="AG43" s="160"/>
      <c r="AH43" s="102" t="str">
        <f>IF(ISBLANK('Liste élèves'!B43),"",(X43+Y43*2+AA43+AB43*4+AF43*2)/10)</f>
        <v/>
      </c>
      <c r="AI43" s="102" t="str">
        <f>IF(ISBLANK('Liste élèves'!B43),"",(W43*20+AH43*10)/30)</f>
        <v/>
      </c>
    </row>
    <row r="44" spans="1:35" x14ac:dyDescent="0.2">
      <c r="A44">
        <f>IF(ISBLANK('Liste élèves'!A44),"",('Liste élèves'!A44))</f>
        <v>34</v>
      </c>
      <c r="B44" t="str">
        <f>IF(ISBLANK('Liste élèves'!B44),"",('Liste élèves'!B44))</f>
        <v/>
      </c>
      <c r="C44" s="160" t="str">
        <f>IF(ISBLANK('Résult. SP'!C44:E44),"",COUNTIF('Résult. SP'!C44:E44,1)/3)</f>
        <v/>
      </c>
      <c r="D44" s="172"/>
      <c r="E44" s="173"/>
      <c r="F44" s="128" t="str">
        <f>IF(ISBLANK('Résult. SP'!F44),"",COUNTIF('Résult. SP'!F44,1))</f>
        <v/>
      </c>
      <c r="G44" s="162" t="str">
        <f>IF(ISBLANK('Résult. SP'!G44:H44)," ",COUNTIF('Résult. SP'!G44:H44,1)/2)</f>
        <v xml:space="preserve"> </v>
      </c>
      <c r="H44" s="171"/>
      <c r="I44" s="160" t="str">
        <f>IF(ISBLANK('Résult. SP'!I44:K44),"",COUNTIF('Résult. SP'!I44:K44,1)/3)</f>
        <v/>
      </c>
      <c r="J44" s="172"/>
      <c r="K44" s="173"/>
      <c r="L44" s="160" t="str">
        <f>IF(ISBLANK('Résult. SP'!L44:N44),"",COUNTIF('Résult. SP'!L44:N44,1)/3)</f>
        <v/>
      </c>
      <c r="M44" s="172"/>
      <c r="N44" s="173"/>
      <c r="O44" s="162" t="str">
        <f>IF(ISBLANK('Résult. SP'!O44:Q44),"",COUNTIF('Résult. SP'!O44:Q44,1)/3)</f>
        <v/>
      </c>
      <c r="P44" s="163"/>
      <c r="Q44" s="171"/>
      <c r="R44" s="129" t="str">
        <f>IF(ISBLANK('Résult. SP'!R44),"",COUNTIF('Résult. SP'!R44,1))</f>
        <v/>
      </c>
      <c r="S44" s="129" t="str">
        <f>IF(ISBLANK('Résult. SP'!S44)," ",COUNTIF('Résult. SP'!S44,1))</f>
        <v xml:space="preserve"> </v>
      </c>
      <c r="T44" s="132" t="str">
        <f>IF(ISBLANK('Résult. SP'!T44),"",COUNTIF('Résult. SP'!T44,1))</f>
        <v/>
      </c>
      <c r="U44" s="160" t="str">
        <f>IF(ISBLANK('Résult. SP'!U44:V44),"",COUNTIF('Résult. SP'!U44:V44,1)/2)</f>
        <v/>
      </c>
      <c r="V44" s="172"/>
      <c r="W44" s="102" t="str">
        <f>IF(ISBLANK('Liste élèves'!B44),"",(C44*3+F44+G44*2+I44*3+L44*3+O44*3+R44+S44+T44+U44*2)/20)</f>
        <v/>
      </c>
      <c r="X44" s="99" t="str">
        <f>IF(ISBLANK('Résult. SP'!W44),"",COUNTIF('Résult. SP'!W44,1))</f>
        <v/>
      </c>
      <c r="Y44" s="162" t="str">
        <f>IF(ISBLANK('Résult. SP'!X44:Y44),"",COUNTIF('Résult. SP'!X44:Y44,1)/2)</f>
        <v/>
      </c>
      <c r="Z44" s="163"/>
      <c r="AA44" s="129" t="str">
        <f>IF(ISBLANK('Résult. SP'!Z44),"",COUNTIF('Résult. SP'!Z44,1))</f>
        <v/>
      </c>
      <c r="AB44" s="161" t="str">
        <f>IF(ISBLANK('Résult. SP'!AA44:AD44),"",COUNTIF('Résult. SP'!AA44:AD44,1)/4)</f>
        <v/>
      </c>
      <c r="AC44" s="161"/>
      <c r="AD44" s="161"/>
      <c r="AE44" s="161"/>
      <c r="AF44" s="159" t="str">
        <f>IF(ISBLANK('Résult. SP'!AE44:AF44),"",COUNTIF('Résult. SP'!AE44:AF44,1)/2)</f>
        <v/>
      </c>
      <c r="AG44" s="160"/>
      <c r="AH44" s="102" t="str">
        <f>IF(ISBLANK('Liste élèves'!B44),"",(X44+Y44*2+AA44+AB44*4+AF44*2)/10)</f>
        <v/>
      </c>
      <c r="AI44" s="102" t="str">
        <f>IF(ISBLANK('Liste élèves'!B44),"",(W44*20+AH44*10)/30)</f>
        <v/>
      </c>
    </row>
    <row r="45" spans="1:35" x14ac:dyDescent="0.2">
      <c r="A45">
        <f>IF(ISBLANK('Liste élèves'!A45),"",('Liste élèves'!A45))</f>
        <v>35</v>
      </c>
      <c r="B45" t="str">
        <f>IF(ISBLANK('Liste élèves'!B45),"",('Liste élèves'!B45))</f>
        <v/>
      </c>
      <c r="C45" s="160" t="str">
        <f>IF(ISBLANK('Résult. SP'!C45:E45),"",COUNTIF('Résult. SP'!C45:E45,1)/3)</f>
        <v/>
      </c>
      <c r="D45" s="172"/>
      <c r="E45" s="173"/>
      <c r="F45" s="128" t="str">
        <f>IF(ISBLANK('Résult. SP'!F45),"",COUNTIF('Résult. SP'!F45,1))</f>
        <v/>
      </c>
      <c r="G45" s="162" t="str">
        <f>IF(ISBLANK('Résult. SP'!G45:H45)," ",COUNTIF('Résult. SP'!G45:H45,1)/2)</f>
        <v xml:space="preserve"> </v>
      </c>
      <c r="H45" s="171"/>
      <c r="I45" s="160" t="str">
        <f>IF(ISBLANK('Résult. SP'!I45:K45),"",COUNTIF('Résult. SP'!I45:K45,1)/3)</f>
        <v/>
      </c>
      <c r="J45" s="172"/>
      <c r="K45" s="173"/>
      <c r="L45" s="160" t="str">
        <f>IF(ISBLANK('Résult. SP'!L45:N45),"",COUNTIF('Résult. SP'!L45:N45,1)/3)</f>
        <v/>
      </c>
      <c r="M45" s="172"/>
      <c r="N45" s="173"/>
      <c r="O45" s="162" t="str">
        <f>IF(ISBLANK('Résult. SP'!O45:Q45),"",COUNTIF('Résult. SP'!O45:Q45,1)/3)</f>
        <v/>
      </c>
      <c r="P45" s="163"/>
      <c r="Q45" s="171"/>
      <c r="R45" s="129" t="str">
        <f>IF(ISBLANK('Résult. SP'!R45),"",COUNTIF('Résult. SP'!R45,1))</f>
        <v/>
      </c>
      <c r="S45" s="129" t="str">
        <f>IF(ISBLANK('Résult. SP'!S45)," ",COUNTIF('Résult. SP'!S45,1))</f>
        <v xml:space="preserve"> </v>
      </c>
      <c r="T45" s="132" t="str">
        <f>IF(ISBLANK('Résult. SP'!T45),"",COUNTIF('Résult. SP'!T45,1))</f>
        <v/>
      </c>
      <c r="U45" s="160" t="str">
        <f>IF(ISBLANK('Résult. SP'!U45:V45),"",COUNTIF('Résult. SP'!U45:V45,1)/2)</f>
        <v/>
      </c>
      <c r="V45" s="172"/>
      <c r="W45" s="102" t="str">
        <f>IF(ISBLANK('Liste élèves'!B45),"",(C45*3+F45+G45*2+I45*3+L45*3+O45*3+R45+S45+T45+U45*2)/20)</f>
        <v/>
      </c>
      <c r="X45" s="99" t="str">
        <f>IF(ISBLANK('Résult. SP'!W45),"",COUNTIF('Résult. SP'!W45,1))</f>
        <v/>
      </c>
      <c r="Y45" s="162" t="str">
        <f>IF(ISBLANK('Résult. SP'!X45:Y45),"",COUNTIF('Résult. SP'!X45:Y45,1)/2)</f>
        <v/>
      </c>
      <c r="Z45" s="163"/>
      <c r="AA45" s="129" t="str">
        <f>IF(ISBLANK('Résult. SP'!Z45),"",COUNTIF('Résult. SP'!Z45,1))</f>
        <v/>
      </c>
      <c r="AB45" s="161" t="str">
        <f>IF(ISBLANK('Résult. SP'!AA45:AD45),"",COUNTIF('Résult. SP'!AA45:AD45,1)/4)</f>
        <v/>
      </c>
      <c r="AC45" s="161"/>
      <c r="AD45" s="161"/>
      <c r="AE45" s="161"/>
      <c r="AF45" s="159" t="str">
        <f>IF(ISBLANK('Résult. SP'!AE45:AF45),"",COUNTIF('Résult. SP'!AE45:AF45,1)/2)</f>
        <v/>
      </c>
      <c r="AG45" s="160"/>
      <c r="AH45" s="102" t="str">
        <f>IF(ISBLANK('Liste élèves'!B45),"",(X45+Y45*2+AA45+AB45*4+AF45*2)/10)</f>
        <v/>
      </c>
      <c r="AI45" s="102" t="str">
        <f>IF(ISBLANK('Liste élèves'!B45),"",(W45*20+AH45*10)/30)</f>
        <v/>
      </c>
    </row>
    <row r="46" spans="1:35" x14ac:dyDescent="0.2">
      <c r="A46">
        <f>IF(ISBLANK('Liste élèves'!A46),"",('Liste élèves'!A46))</f>
        <v>36</v>
      </c>
      <c r="B46" t="str">
        <f>IF(ISBLANK('Liste élèves'!B46),"",('Liste élèves'!B46))</f>
        <v/>
      </c>
      <c r="C46" s="160" t="str">
        <f>IF(ISBLANK('Résult. SP'!C46:E46),"",COUNTIF('Résult. SP'!C46:E46,1)/3)</f>
        <v/>
      </c>
      <c r="D46" s="172"/>
      <c r="E46" s="173"/>
      <c r="F46" s="128" t="str">
        <f>IF(ISBLANK('Résult. SP'!F46),"",COUNTIF('Résult. SP'!F46,1))</f>
        <v/>
      </c>
      <c r="G46" s="162" t="str">
        <f>IF(ISBLANK('Résult. SP'!G46:H46)," ",COUNTIF('Résult. SP'!G46:H46,1)/2)</f>
        <v xml:space="preserve"> </v>
      </c>
      <c r="H46" s="171"/>
      <c r="I46" s="160" t="str">
        <f>IF(ISBLANK('Résult. SP'!I46:K46),"",COUNTIF('Résult. SP'!I46:K46,1)/3)</f>
        <v/>
      </c>
      <c r="J46" s="172"/>
      <c r="K46" s="173"/>
      <c r="L46" s="160" t="str">
        <f>IF(ISBLANK('Résult. SP'!L46:N46),"",COUNTIF('Résult. SP'!L46:N46,1)/3)</f>
        <v/>
      </c>
      <c r="M46" s="172"/>
      <c r="N46" s="173"/>
      <c r="O46" s="162" t="str">
        <f>IF(ISBLANK('Résult. SP'!O46:Q46),"",COUNTIF('Résult. SP'!O46:Q46,1)/3)</f>
        <v/>
      </c>
      <c r="P46" s="163"/>
      <c r="Q46" s="171"/>
      <c r="R46" s="129" t="str">
        <f>IF(ISBLANK('Résult. SP'!R46),"",COUNTIF('Résult. SP'!R46,1))</f>
        <v/>
      </c>
      <c r="S46" s="129" t="str">
        <f>IF(ISBLANK('Résult. SP'!S46)," ",COUNTIF('Résult. SP'!S46,1))</f>
        <v xml:space="preserve"> </v>
      </c>
      <c r="T46" s="132" t="str">
        <f>IF(ISBLANK('Résult. SP'!T46),"",COUNTIF('Résult. SP'!T46,1))</f>
        <v/>
      </c>
      <c r="U46" s="160" t="str">
        <f>IF(ISBLANK('Résult. SP'!U46:V46),"",COUNTIF('Résult. SP'!U46:V46,1)/2)</f>
        <v/>
      </c>
      <c r="V46" s="172"/>
      <c r="W46" s="102" t="str">
        <f>IF(ISBLANK('Liste élèves'!B46),"",(C46*3+F46+G46*2+I46*3+L46*3+O46*3+R46+S46+T46+U46*2)/20)</f>
        <v/>
      </c>
      <c r="X46" s="99" t="str">
        <f>IF(ISBLANK('Résult. SP'!W46),"",COUNTIF('Résult. SP'!W46,1))</f>
        <v/>
      </c>
      <c r="Y46" s="162" t="str">
        <f>IF(ISBLANK('Résult. SP'!X46:Y46),"",COUNTIF('Résult. SP'!X46:Y46,1)/2)</f>
        <v/>
      </c>
      <c r="Z46" s="163"/>
      <c r="AA46" s="129" t="str">
        <f>IF(ISBLANK('Résult. SP'!Z46),"",COUNTIF('Résult. SP'!Z46,1))</f>
        <v/>
      </c>
      <c r="AB46" s="161" t="str">
        <f>IF(ISBLANK('Résult. SP'!AA46:AD46),"",COUNTIF('Résult. SP'!AA46:AD46,1)/4)</f>
        <v/>
      </c>
      <c r="AC46" s="161"/>
      <c r="AD46" s="161"/>
      <c r="AE46" s="161"/>
      <c r="AF46" s="159" t="str">
        <f>IF(ISBLANK('Résult. SP'!AE46:AF46),"",COUNTIF('Résult. SP'!AE46:AF46,1)/2)</f>
        <v/>
      </c>
      <c r="AG46" s="160"/>
      <c r="AH46" s="102" t="str">
        <f>IF(ISBLANK('Liste élèves'!B46),"",(X46+Y46*2+AA46+AB46*4+AF46*2)/10)</f>
        <v/>
      </c>
      <c r="AI46" s="102" t="str">
        <f>IF(ISBLANK('Liste élèves'!B46),"",(W46*20+AH46*10)/30)</f>
        <v/>
      </c>
    </row>
    <row r="47" spans="1:35" x14ac:dyDescent="0.2">
      <c r="A47">
        <f>IF(ISBLANK('Liste élèves'!A47),"",('Liste élèves'!A47))</f>
        <v>37</v>
      </c>
      <c r="B47" t="str">
        <f>IF(ISBLANK('Liste élèves'!B47),"",('Liste élèves'!B47))</f>
        <v/>
      </c>
      <c r="C47" s="160" t="str">
        <f>IF(ISBLANK('Résult. SP'!C47:E47),"",COUNTIF('Résult. SP'!C47:E47,1)/3)</f>
        <v/>
      </c>
      <c r="D47" s="172"/>
      <c r="E47" s="173"/>
      <c r="F47" s="128" t="str">
        <f>IF(ISBLANK('Résult. SP'!F47),"",COUNTIF('Résult. SP'!F47,1))</f>
        <v/>
      </c>
      <c r="G47" s="162" t="str">
        <f>IF(ISBLANK('Résult. SP'!G47:H47)," ",COUNTIF('Résult. SP'!G47:H47,1)/2)</f>
        <v xml:space="preserve"> </v>
      </c>
      <c r="H47" s="171"/>
      <c r="I47" s="160" t="str">
        <f>IF(ISBLANK('Résult. SP'!I47:K47),"",COUNTIF('Résult. SP'!I47:K47,1)/3)</f>
        <v/>
      </c>
      <c r="J47" s="172"/>
      <c r="K47" s="173"/>
      <c r="L47" s="160" t="str">
        <f>IF(ISBLANK('Résult. SP'!L47:N47),"",COUNTIF('Résult. SP'!L47:N47,1)/3)</f>
        <v/>
      </c>
      <c r="M47" s="172"/>
      <c r="N47" s="173"/>
      <c r="O47" s="162" t="str">
        <f>IF(ISBLANK('Résult. SP'!O47:Q47),"",COUNTIF('Résult. SP'!O47:Q47,1)/3)</f>
        <v/>
      </c>
      <c r="P47" s="163"/>
      <c r="Q47" s="171"/>
      <c r="R47" s="129" t="str">
        <f>IF(ISBLANK('Résult. SP'!R47),"",COUNTIF('Résult. SP'!R47,1))</f>
        <v/>
      </c>
      <c r="S47" s="129" t="str">
        <f>IF(ISBLANK('Résult. SP'!S47)," ",COUNTIF('Résult. SP'!S47,1))</f>
        <v xml:space="preserve"> </v>
      </c>
      <c r="T47" s="132" t="str">
        <f>IF(ISBLANK('Résult. SP'!T47),"",COUNTIF('Résult. SP'!T47,1))</f>
        <v/>
      </c>
      <c r="U47" s="160" t="str">
        <f>IF(ISBLANK('Résult. SP'!U47:V47),"",COUNTIF('Résult. SP'!U47:V47,1)/2)</f>
        <v/>
      </c>
      <c r="V47" s="172"/>
      <c r="W47" s="102" t="str">
        <f>IF(ISBLANK('Liste élèves'!B47),"",(C47*3+F47+G47*2+I47*3+L47*3+O47*3+R47+S47+T47+U47*2)/20)</f>
        <v/>
      </c>
      <c r="X47" s="99" t="str">
        <f>IF(ISBLANK('Résult. SP'!W47),"",COUNTIF('Résult. SP'!W47,1))</f>
        <v/>
      </c>
      <c r="Y47" s="162" t="str">
        <f>IF(ISBLANK('Résult. SP'!X47:Y47),"",COUNTIF('Résult. SP'!X47:Y47,1)/2)</f>
        <v/>
      </c>
      <c r="Z47" s="163"/>
      <c r="AA47" s="129" t="str">
        <f>IF(ISBLANK('Résult. SP'!Z47),"",COUNTIF('Résult. SP'!Z47,1))</f>
        <v/>
      </c>
      <c r="AB47" s="161" t="str">
        <f>IF(ISBLANK('Résult. SP'!AA47:AD47),"",COUNTIF('Résult. SP'!AA47:AD47,1)/4)</f>
        <v/>
      </c>
      <c r="AC47" s="161"/>
      <c r="AD47" s="161"/>
      <c r="AE47" s="161"/>
      <c r="AF47" s="159" t="str">
        <f>IF(ISBLANK('Résult. SP'!AE47:AF47),"",COUNTIF('Résult. SP'!AE47:AF47,1)/2)</f>
        <v/>
      </c>
      <c r="AG47" s="160"/>
      <c r="AH47" s="102" t="str">
        <f>IF(ISBLANK('Liste élèves'!B47),"",(X47+Y47*2+AA47+AB47*4+AF47*2)/10)</f>
        <v/>
      </c>
      <c r="AI47" s="102" t="str">
        <f>IF(ISBLANK('Liste élèves'!B47),"",(W47*20+AH47*10)/30)</f>
        <v/>
      </c>
    </row>
    <row r="48" spans="1:35" x14ac:dyDescent="0.2">
      <c r="A48">
        <f>IF(ISBLANK('Liste élèves'!A48),"",('Liste élèves'!A48))</f>
        <v>38</v>
      </c>
      <c r="B48" t="str">
        <f>IF(ISBLANK('Liste élèves'!B48),"",('Liste élèves'!B48))</f>
        <v/>
      </c>
      <c r="C48" s="160" t="str">
        <f>IF(ISBLANK('Résult. SP'!C48:E48),"",COUNTIF('Résult. SP'!C48:E48,1)/3)</f>
        <v/>
      </c>
      <c r="D48" s="172"/>
      <c r="E48" s="173"/>
      <c r="F48" s="128" t="str">
        <f>IF(ISBLANK('Résult. SP'!F48),"",COUNTIF('Résult. SP'!F48,1))</f>
        <v/>
      </c>
      <c r="G48" s="162" t="str">
        <f>IF(ISBLANK('Résult. SP'!G48:H48)," ",COUNTIF('Résult. SP'!G48:H48,1)/2)</f>
        <v xml:space="preserve"> </v>
      </c>
      <c r="H48" s="171"/>
      <c r="I48" s="160" t="str">
        <f>IF(ISBLANK('Résult. SP'!I48:K48),"",COUNTIF('Résult. SP'!I48:K48,1)/3)</f>
        <v/>
      </c>
      <c r="J48" s="172"/>
      <c r="K48" s="173"/>
      <c r="L48" s="160" t="str">
        <f>IF(ISBLANK('Résult. SP'!L48:N48),"",COUNTIF('Résult. SP'!L48:N48,1)/3)</f>
        <v/>
      </c>
      <c r="M48" s="172"/>
      <c r="N48" s="173"/>
      <c r="O48" s="162" t="str">
        <f>IF(ISBLANK('Résult. SP'!O48:Q48),"",COUNTIF('Résult. SP'!O48:Q48,1)/3)</f>
        <v/>
      </c>
      <c r="P48" s="163"/>
      <c r="Q48" s="171"/>
      <c r="R48" s="129" t="str">
        <f>IF(ISBLANK('Résult. SP'!R48),"",COUNTIF('Résult. SP'!R48,1))</f>
        <v/>
      </c>
      <c r="S48" s="129" t="str">
        <f>IF(ISBLANK('Résult. SP'!S48)," ",COUNTIF('Résult. SP'!S48,1))</f>
        <v xml:space="preserve"> </v>
      </c>
      <c r="T48" s="132" t="str">
        <f>IF(ISBLANK('Résult. SP'!T48),"",COUNTIF('Résult. SP'!T48,1))</f>
        <v/>
      </c>
      <c r="U48" s="160" t="str">
        <f>IF(ISBLANK('Résult. SP'!U48:V48),"",COUNTIF('Résult. SP'!U48:V48,1)/2)</f>
        <v/>
      </c>
      <c r="V48" s="172"/>
      <c r="W48" s="102" t="str">
        <f>IF(ISBLANK('Liste élèves'!B48),"",(C48*3+F48+G48*2+I48*3+L48*3+O48*3+R48+S48+T48+U48*2)/20)</f>
        <v/>
      </c>
      <c r="X48" s="99" t="str">
        <f>IF(ISBLANK('Résult. SP'!W48),"",COUNTIF('Résult. SP'!W48,1))</f>
        <v/>
      </c>
      <c r="Y48" s="162" t="str">
        <f>IF(ISBLANK('Résult. SP'!X48:Y48),"",COUNTIF('Résult. SP'!X48:Y48,1)/2)</f>
        <v/>
      </c>
      <c r="Z48" s="163"/>
      <c r="AA48" s="129" t="str">
        <f>IF(ISBLANK('Résult. SP'!Z48),"",COUNTIF('Résult. SP'!Z48,1))</f>
        <v/>
      </c>
      <c r="AB48" s="161" t="str">
        <f>IF(ISBLANK('Résult. SP'!AA48:AD48),"",COUNTIF('Résult. SP'!AA48:AD48,1)/4)</f>
        <v/>
      </c>
      <c r="AC48" s="161"/>
      <c r="AD48" s="161"/>
      <c r="AE48" s="161"/>
      <c r="AF48" s="159" t="str">
        <f>IF(ISBLANK('Résult. SP'!AE48:AF48),"",COUNTIF('Résult. SP'!AE48:AF48,1)/2)</f>
        <v/>
      </c>
      <c r="AG48" s="160"/>
      <c r="AH48" s="102" t="str">
        <f>IF(ISBLANK('Liste élèves'!B48),"",(X48+Y48*2+AA48+AB48*4+AF48*2)/10)</f>
        <v/>
      </c>
      <c r="AI48" s="102" t="str">
        <f>IF(ISBLANK('Liste élèves'!B48),"",(W48*20+AH48*10)/30)</f>
        <v/>
      </c>
    </row>
    <row r="49" spans="1:35" x14ac:dyDescent="0.2">
      <c r="A49">
        <f>IF(ISBLANK('Liste élèves'!A49),"",('Liste élèves'!A49))</f>
        <v>39</v>
      </c>
      <c r="B49" t="str">
        <f>IF(ISBLANK('Liste élèves'!B49),"",('Liste élèves'!B49))</f>
        <v/>
      </c>
      <c r="C49" s="160" t="str">
        <f>IF(ISBLANK('Résult. SP'!C49:E49),"",COUNTIF('Résult. SP'!C49:E49,1)/3)</f>
        <v/>
      </c>
      <c r="D49" s="172"/>
      <c r="E49" s="173"/>
      <c r="F49" s="128" t="str">
        <f>IF(ISBLANK('Résult. SP'!F49),"",COUNTIF('Résult. SP'!F49,1))</f>
        <v/>
      </c>
      <c r="G49" s="162" t="str">
        <f>IF(ISBLANK('Résult. SP'!G49:H49)," ",COUNTIF('Résult. SP'!G49:H49,1)/2)</f>
        <v xml:space="preserve"> </v>
      </c>
      <c r="H49" s="171"/>
      <c r="I49" s="160" t="str">
        <f>IF(ISBLANK('Résult. SP'!I49:K49),"",COUNTIF('Résult. SP'!I49:K49,1)/3)</f>
        <v/>
      </c>
      <c r="J49" s="172"/>
      <c r="K49" s="173"/>
      <c r="L49" s="160" t="str">
        <f>IF(ISBLANK('Résult. SP'!L49:N49),"",COUNTIF('Résult. SP'!L49:N49,1)/3)</f>
        <v/>
      </c>
      <c r="M49" s="172"/>
      <c r="N49" s="173"/>
      <c r="O49" s="162" t="str">
        <f>IF(ISBLANK('Résult. SP'!O49:Q49),"",COUNTIF('Résult. SP'!O49:Q49,1)/3)</f>
        <v/>
      </c>
      <c r="P49" s="163"/>
      <c r="Q49" s="171"/>
      <c r="R49" s="129" t="str">
        <f>IF(ISBLANK('Résult. SP'!R49),"",COUNTIF('Résult. SP'!R49,1))</f>
        <v/>
      </c>
      <c r="S49" s="129" t="str">
        <f>IF(ISBLANK('Résult. SP'!S49)," ",COUNTIF('Résult. SP'!S49,1))</f>
        <v xml:space="preserve"> </v>
      </c>
      <c r="T49" s="132" t="str">
        <f>IF(ISBLANK('Résult. SP'!T49),"",COUNTIF('Résult. SP'!T49,1))</f>
        <v/>
      </c>
      <c r="U49" s="160" t="str">
        <f>IF(ISBLANK('Résult. SP'!U49:V49),"",COUNTIF('Résult. SP'!U49:V49,1)/2)</f>
        <v/>
      </c>
      <c r="V49" s="172"/>
      <c r="W49" s="102" t="str">
        <f>IF(ISBLANK('Liste élèves'!B49),"",(C49*3+F49+G49*2+I49*3+L49*3+O49*3+R49+S49+T49+U49*2)/20)</f>
        <v/>
      </c>
      <c r="X49" s="99" t="str">
        <f>IF(ISBLANK('Résult. SP'!W49),"",COUNTIF('Résult. SP'!W49,1))</f>
        <v/>
      </c>
      <c r="Y49" s="162" t="str">
        <f>IF(ISBLANK('Résult. SP'!X49:Y49),"",COUNTIF('Résult. SP'!X49:Y49,1)/2)</f>
        <v/>
      </c>
      <c r="Z49" s="163"/>
      <c r="AA49" s="129" t="str">
        <f>IF(ISBLANK('Résult. SP'!Z49),"",COUNTIF('Résult. SP'!Z49,1))</f>
        <v/>
      </c>
      <c r="AB49" s="161" t="str">
        <f>IF(ISBLANK('Résult. SP'!AA49:AD49),"",COUNTIF('Résult. SP'!AA49:AD49,1)/4)</f>
        <v/>
      </c>
      <c r="AC49" s="161"/>
      <c r="AD49" s="161"/>
      <c r="AE49" s="161"/>
      <c r="AF49" s="159" t="str">
        <f>IF(ISBLANK('Résult. SP'!AE49:AF49),"",COUNTIF('Résult. SP'!AE49:AF49,1)/2)</f>
        <v/>
      </c>
      <c r="AG49" s="160"/>
      <c r="AH49" s="102" t="str">
        <f>IF(ISBLANK('Liste élèves'!B49),"",(X49+Y49*2+AA49+AB49*4+AF49*2)/10)</f>
        <v/>
      </c>
      <c r="AI49" s="102" t="str">
        <f>IF(ISBLANK('Liste élèves'!B49),"",(W49*20+AH49*10)/30)</f>
        <v/>
      </c>
    </row>
    <row r="50" spans="1:35" x14ac:dyDescent="0.2">
      <c r="A50">
        <f>IF(ISBLANK('Liste élèves'!A50),"",('Liste élèves'!A50))</f>
        <v>40</v>
      </c>
      <c r="B50" t="str">
        <f>IF(ISBLANK('Liste élèves'!B50),"",('Liste élèves'!B50))</f>
        <v/>
      </c>
      <c r="C50" s="160" t="str">
        <f>IF(ISBLANK('Résult. SP'!C50:E50),"",COUNTIF('Résult. SP'!C50:E50,1)/3)</f>
        <v/>
      </c>
      <c r="D50" s="172"/>
      <c r="E50" s="173"/>
      <c r="F50" s="128" t="str">
        <f>IF(ISBLANK('Résult. SP'!F50),"",COUNTIF('Résult. SP'!F50,1))</f>
        <v/>
      </c>
      <c r="G50" s="162" t="str">
        <f>IF(ISBLANK('Résult. SP'!G50:H50)," ",COUNTIF('Résult. SP'!G50:H50,1)/2)</f>
        <v xml:space="preserve"> </v>
      </c>
      <c r="H50" s="171"/>
      <c r="I50" s="160" t="str">
        <f>IF(ISBLANK('Résult. SP'!I50:K50),"",COUNTIF('Résult. SP'!I50:K50,1)/3)</f>
        <v/>
      </c>
      <c r="J50" s="172"/>
      <c r="K50" s="173"/>
      <c r="L50" s="160" t="str">
        <f>IF(ISBLANK('Résult. SP'!L50:N50),"",COUNTIF('Résult. SP'!L50:N50,1)/3)</f>
        <v/>
      </c>
      <c r="M50" s="172"/>
      <c r="N50" s="173"/>
      <c r="O50" s="162" t="str">
        <f>IF(ISBLANK('Résult. SP'!O50:Q50),"",COUNTIF('Résult. SP'!O50:Q50,1)/3)</f>
        <v/>
      </c>
      <c r="P50" s="163"/>
      <c r="Q50" s="171"/>
      <c r="R50" s="129" t="str">
        <f>IF(ISBLANK('Résult. SP'!R50),"",COUNTIF('Résult. SP'!R50,1))</f>
        <v/>
      </c>
      <c r="S50" s="129" t="str">
        <f>IF(ISBLANK('Résult. SP'!S50)," ",COUNTIF('Résult. SP'!S50,1))</f>
        <v xml:space="preserve"> </v>
      </c>
      <c r="T50" s="132" t="str">
        <f>IF(ISBLANK('Résult. SP'!T50),"",COUNTIF('Résult. SP'!T50,1))</f>
        <v/>
      </c>
      <c r="U50" s="160" t="str">
        <f>IF(ISBLANK('Résult. SP'!U50:V50),"",COUNTIF('Résult. SP'!U50:V50,1)/2)</f>
        <v/>
      </c>
      <c r="V50" s="172"/>
      <c r="W50" s="102" t="str">
        <f>IF(ISBLANK('Liste élèves'!B50),"",(C50*3+F50+G50*2+I50*3+L50*3+O50*3+R50+S50+T50+U50*2)/20)</f>
        <v/>
      </c>
      <c r="X50" s="99" t="str">
        <f>IF(ISBLANK('Résult. SP'!W50),"",COUNTIF('Résult. SP'!W50,1))</f>
        <v/>
      </c>
      <c r="Y50" s="162" t="str">
        <f>IF(ISBLANK('Résult. SP'!X50:Y50),"",COUNTIF('Résult. SP'!X50:Y50,1)/2)</f>
        <v/>
      </c>
      <c r="Z50" s="163"/>
      <c r="AA50" s="129" t="str">
        <f>IF(ISBLANK('Résult. SP'!Z50),"",COUNTIF('Résult. SP'!Z50,1))</f>
        <v/>
      </c>
      <c r="AB50" s="161" t="str">
        <f>IF(ISBLANK('Résult. SP'!AA50:AD50),"",COUNTIF('Résult. SP'!AA50:AD50,1)/4)</f>
        <v/>
      </c>
      <c r="AC50" s="161"/>
      <c r="AD50" s="161"/>
      <c r="AE50" s="161"/>
      <c r="AF50" s="159" t="str">
        <f>IF(ISBLANK('Résult. SP'!AE50:AF50),"",COUNTIF('Résult. SP'!AE50:AF50,1)/2)</f>
        <v/>
      </c>
      <c r="AG50" s="160"/>
      <c r="AH50" s="102" t="str">
        <f>IF(ISBLANK('Liste élèves'!B50),"",(X50+Y50*2+AA50+AB50*4+AF50*2)/10)</f>
        <v/>
      </c>
      <c r="AI50" s="102" t="str">
        <f>IF(ISBLANK('Liste élèves'!B50),"",(W50*20+AH50*10)/30)</f>
        <v/>
      </c>
    </row>
    <row r="51" spans="1:35" x14ac:dyDescent="0.2">
      <c r="A51">
        <v>41</v>
      </c>
      <c r="B51" t="str">
        <f>IF(ISBLANK('Liste élèves'!B51),"",('Liste élèves'!B51))</f>
        <v/>
      </c>
      <c r="C51" s="160" t="str">
        <f>IF(ISBLANK('Résult. SP'!C51:E51),"",COUNTIF('Résult. SP'!C51:E51,1)/3)</f>
        <v/>
      </c>
      <c r="D51" s="172"/>
      <c r="E51" s="173"/>
      <c r="F51" s="128" t="str">
        <f>IF(ISBLANK('Résult. SP'!F51),"",COUNTIF('Résult. SP'!F51,1))</f>
        <v/>
      </c>
      <c r="G51" s="162" t="str">
        <f>IF(ISBLANK('Résult. SP'!G51:H51)," ",COUNTIF('Résult. SP'!G51:H51,1)/2)</f>
        <v xml:space="preserve"> </v>
      </c>
      <c r="H51" s="171"/>
      <c r="I51" s="160" t="str">
        <f>IF(ISBLANK('Résult. SP'!I51:K51),"",COUNTIF('Résult. SP'!I51:K51,1)/3)</f>
        <v/>
      </c>
      <c r="J51" s="172"/>
      <c r="K51" s="173"/>
      <c r="L51" s="160" t="str">
        <f>IF(ISBLANK('Résult. SP'!L51:N51),"",COUNTIF('Résult. SP'!L51:N51,1)/3)</f>
        <v/>
      </c>
      <c r="M51" s="172"/>
      <c r="N51" s="173"/>
      <c r="O51" s="162" t="str">
        <f>IF(ISBLANK('Résult. SP'!O51:Q51),"",COUNTIF('Résult. SP'!O51:Q51,1)/3)</f>
        <v/>
      </c>
      <c r="P51" s="163"/>
      <c r="Q51" s="171"/>
      <c r="R51" s="129" t="str">
        <f>IF(ISBLANK('Résult. SP'!R51),"",COUNTIF('Résult. SP'!R51,1))</f>
        <v/>
      </c>
      <c r="S51" s="129" t="str">
        <f>IF(ISBLANK('Résult. SP'!S51)," ",COUNTIF('Résult. SP'!S51,1))</f>
        <v xml:space="preserve"> </v>
      </c>
      <c r="T51" s="132" t="str">
        <f>IF(ISBLANK('Résult. SP'!T51),"",COUNTIF('Résult. SP'!T51,1))</f>
        <v/>
      </c>
      <c r="U51" s="160" t="str">
        <f>IF(ISBLANK('Résult. SP'!U51:V51),"",COUNTIF('Résult. SP'!U51:V51,1)/2)</f>
        <v/>
      </c>
      <c r="V51" s="172"/>
      <c r="W51" s="102" t="str">
        <f>IF(ISBLANK('Liste élèves'!B51),"",(C51*3+F51+G51*2+I51*3+L51*3+O51*3+R51+S51+T51+U51*2)/20)</f>
        <v/>
      </c>
      <c r="X51" s="99" t="str">
        <f>IF(ISBLANK('Résult. SP'!W51),"",COUNTIF('Résult. SP'!W51,1))</f>
        <v/>
      </c>
      <c r="Y51" s="162" t="str">
        <f>IF(ISBLANK('Résult. SP'!X51:Y51),"",COUNTIF('Résult. SP'!X51:Y51,1)/2)</f>
        <v/>
      </c>
      <c r="Z51" s="163"/>
      <c r="AA51" s="129" t="str">
        <f>IF(ISBLANK('Résult. SP'!Z51),"",COUNTIF('Résult. SP'!Z51,1))</f>
        <v/>
      </c>
      <c r="AB51" s="161" t="str">
        <f>IF(ISBLANK('Résult. SP'!AA51:AD51),"",COUNTIF('Résult. SP'!AA51:AD51,1)/4)</f>
        <v/>
      </c>
      <c r="AC51" s="161"/>
      <c r="AD51" s="161"/>
      <c r="AE51" s="161"/>
      <c r="AF51" s="159" t="str">
        <f>IF(ISBLANK('Résult. SP'!AE51:AF51),"",COUNTIF('Résult. SP'!AE51:AF51,1)/2)</f>
        <v/>
      </c>
      <c r="AG51" s="160"/>
      <c r="AH51" s="102" t="str">
        <f>IF(ISBLANK('Liste élèves'!B51),"",(X51+Y51*2+AA51+AB51*4+AF51*2)/10)</f>
        <v/>
      </c>
      <c r="AI51" s="102" t="str">
        <f>IF(ISBLANK('Liste élèves'!B51),"",(W51*20+AH51*10)/30)</f>
        <v/>
      </c>
    </row>
    <row r="52" spans="1:35" x14ac:dyDescent="0.2">
      <c r="A52">
        <v>42</v>
      </c>
      <c r="B52" t="str">
        <f>IF(ISBLANK('Liste élèves'!B52),"",('Liste élèves'!B52))</f>
        <v/>
      </c>
      <c r="C52" s="160" t="str">
        <f>IF(ISBLANK('Résult. SP'!C52:E52),"",COUNTIF('Résult. SP'!C52:E52,1)/3)</f>
        <v/>
      </c>
      <c r="D52" s="172"/>
      <c r="E52" s="173"/>
      <c r="F52" s="128" t="str">
        <f>IF(ISBLANK('Résult. SP'!F52),"",COUNTIF('Résult. SP'!F52,1))</f>
        <v/>
      </c>
      <c r="G52" s="162" t="str">
        <f>IF(ISBLANK('Résult. SP'!G52:H52)," ",COUNTIF('Résult. SP'!G52:H52,1)/2)</f>
        <v xml:space="preserve"> </v>
      </c>
      <c r="H52" s="171"/>
      <c r="I52" s="160" t="str">
        <f>IF(ISBLANK('Résult. SP'!I52:K52),"",COUNTIF('Résult. SP'!I52:K52,1)/3)</f>
        <v/>
      </c>
      <c r="J52" s="172"/>
      <c r="K52" s="173"/>
      <c r="L52" s="160" t="str">
        <f>IF(ISBLANK('Résult. SP'!L52:N52),"",COUNTIF('Résult. SP'!L52:N52,1)/3)</f>
        <v/>
      </c>
      <c r="M52" s="172"/>
      <c r="N52" s="173"/>
      <c r="O52" s="162" t="str">
        <f>IF(ISBLANK('Résult. SP'!O52:Q52),"",COUNTIF('Résult. SP'!O52:Q52,1)/3)</f>
        <v/>
      </c>
      <c r="P52" s="163"/>
      <c r="Q52" s="171"/>
      <c r="R52" s="129" t="str">
        <f>IF(ISBLANK('Résult. SP'!R52),"",COUNTIF('Résult. SP'!R52,1))</f>
        <v/>
      </c>
      <c r="S52" s="129" t="str">
        <f>IF(ISBLANK('Résult. SP'!S52)," ",COUNTIF('Résult. SP'!S52,1))</f>
        <v xml:space="preserve"> </v>
      </c>
      <c r="T52" s="132" t="str">
        <f>IF(ISBLANK('Résult. SP'!T52),"",COUNTIF('Résult. SP'!T52,1))</f>
        <v/>
      </c>
      <c r="U52" s="160" t="str">
        <f>IF(ISBLANK('Résult. SP'!U52:V52),"",COUNTIF('Résult. SP'!U52:V52,1)/2)</f>
        <v/>
      </c>
      <c r="V52" s="172"/>
      <c r="W52" s="102" t="str">
        <f>IF(ISBLANK('Liste élèves'!B52),"",(C52*3+F52+G52*2+I52*3+L52*3+O52*3+R52+S52+T52+U52*2)/20)</f>
        <v/>
      </c>
      <c r="X52" s="99" t="str">
        <f>IF(ISBLANK('Résult. SP'!W52),"",COUNTIF('Résult. SP'!W52,1))</f>
        <v/>
      </c>
      <c r="Y52" s="162" t="str">
        <f>IF(ISBLANK('Résult. SP'!X52:Y52),"",COUNTIF('Résult. SP'!X52:Y52,1)/2)</f>
        <v/>
      </c>
      <c r="Z52" s="163"/>
      <c r="AA52" s="129" t="str">
        <f>IF(ISBLANK('Résult. SP'!Z52),"",COUNTIF('Résult. SP'!Z52,1))</f>
        <v/>
      </c>
      <c r="AB52" s="161" t="str">
        <f>IF(ISBLANK('Résult. SP'!AA52:AD52),"",COUNTIF('Résult. SP'!AA52:AD52,1)/4)</f>
        <v/>
      </c>
      <c r="AC52" s="161"/>
      <c r="AD52" s="161"/>
      <c r="AE52" s="161"/>
      <c r="AF52" s="159" t="str">
        <f>IF(ISBLANK('Résult. SP'!AE52:AF52),"",COUNTIF('Résult. SP'!AE52:AF52,1)/2)</f>
        <v/>
      </c>
      <c r="AG52" s="160"/>
      <c r="AH52" s="102" t="str">
        <f>IF(ISBLANK('Liste élèves'!B52),"",(X52+Y52*2+AA52+AB52*4+AF52*2)/10)</f>
        <v/>
      </c>
      <c r="AI52" s="102" t="str">
        <f>IF(ISBLANK('Liste élèves'!B52),"",(W52*20+AH52*10)/30)</f>
        <v/>
      </c>
    </row>
    <row r="53" spans="1:35" x14ac:dyDescent="0.2">
      <c r="A53">
        <v>43</v>
      </c>
      <c r="B53" t="str">
        <f>IF(ISBLANK('Liste élèves'!B53),"",('Liste élèves'!B53))</f>
        <v/>
      </c>
      <c r="C53" s="160" t="str">
        <f>IF(ISBLANK('Résult. SP'!C53:E53),"",COUNTIF('Résult. SP'!C53:E53,1)/3)</f>
        <v/>
      </c>
      <c r="D53" s="172"/>
      <c r="E53" s="173"/>
      <c r="F53" s="128" t="str">
        <f>IF(ISBLANK('Résult. SP'!F53),"",COUNTIF('Résult. SP'!F53,1))</f>
        <v/>
      </c>
      <c r="G53" s="162" t="str">
        <f>IF(ISBLANK('Résult. SP'!G53:H53)," ",COUNTIF('Résult. SP'!G53:H53,1)/2)</f>
        <v xml:space="preserve"> </v>
      </c>
      <c r="H53" s="171"/>
      <c r="I53" s="160" t="str">
        <f>IF(ISBLANK('Résult. SP'!I53:K53),"",COUNTIF('Résult. SP'!I53:K53,1)/3)</f>
        <v/>
      </c>
      <c r="J53" s="172"/>
      <c r="K53" s="173"/>
      <c r="L53" s="160" t="str">
        <f>IF(ISBLANK('Résult. SP'!L53:N53),"",COUNTIF('Résult. SP'!L53:N53,1)/3)</f>
        <v/>
      </c>
      <c r="M53" s="172"/>
      <c r="N53" s="173"/>
      <c r="O53" s="162" t="str">
        <f>IF(ISBLANK('Résult. SP'!O53:Q53),"",COUNTIF('Résult. SP'!O53:Q53,1)/3)</f>
        <v/>
      </c>
      <c r="P53" s="163"/>
      <c r="Q53" s="171"/>
      <c r="R53" s="129" t="str">
        <f>IF(ISBLANK('Résult. SP'!R53),"",COUNTIF('Résult. SP'!R53,1))</f>
        <v/>
      </c>
      <c r="S53" s="129" t="str">
        <f>IF(ISBLANK('Résult. SP'!S53)," ",COUNTIF('Résult. SP'!S53,1))</f>
        <v xml:space="preserve"> </v>
      </c>
      <c r="T53" s="132" t="str">
        <f>IF(ISBLANK('Résult. SP'!T53),"",COUNTIF('Résult. SP'!T53,1))</f>
        <v/>
      </c>
      <c r="U53" s="160" t="str">
        <f>IF(ISBLANK('Résult. SP'!U53:V53),"",COUNTIF('Résult. SP'!U53:V53,1)/2)</f>
        <v/>
      </c>
      <c r="V53" s="172"/>
      <c r="W53" s="102" t="str">
        <f>IF(ISBLANK('Liste élèves'!B53),"",(C53*3+F53+G53*2+I53*3+L53*3+O53*3+R53+S53+T53+U53*2)/20)</f>
        <v/>
      </c>
      <c r="X53" s="99" t="str">
        <f>IF(ISBLANK('Résult. SP'!W53),"",COUNTIF('Résult. SP'!W53,1))</f>
        <v/>
      </c>
      <c r="Y53" s="162" t="str">
        <f>IF(ISBLANK('Résult. SP'!X53:Y53),"",COUNTIF('Résult. SP'!X53:Y53,1)/2)</f>
        <v/>
      </c>
      <c r="Z53" s="163"/>
      <c r="AA53" s="129" t="str">
        <f>IF(ISBLANK('Résult. SP'!Z53),"",COUNTIF('Résult. SP'!Z53,1))</f>
        <v/>
      </c>
      <c r="AB53" s="161" t="str">
        <f>IF(ISBLANK('Résult. SP'!AA53:AD53),"",COUNTIF('Résult. SP'!AA53:AD53,1)/4)</f>
        <v/>
      </c>
      <c r="AC53" s="161"/>
      <c r="AD53" s="161"/>
      <c r="AE53" s="161"/>
      <c r="AF53" s="159" t="str">
        <f>IF(ISBLANK('Résult. SP'!AE53:AF53),"",COUNTIF('Résult. SP'!AE53:AF53,1)/2)</f>
        <v/>
      </c>
      <c r="AG53" s="160"/>
      <c r="AH53" s="102" t="str">
        <f>IF(ISBLANK('Liste élèves'!B53),"",(X53+Y53*2+AA53+AB53*4+AF53*2)/10)</f>
        <v/>
      </c>
      <c r="AI53" s="102" t="str">
        <f>IF(ISBLANK('Liste élèves'!B53),"",(W53*20+AH53*10)/30)</f>
        <v/>
      </c>
    </row>
    <row r="54" spans="1:35" x14ac:dyDescent="0.2">
      <c r="A54">
        <v>44</v>
      </c>
      <c r="B54" t="str">
        <f>IF(ISBLANK('Liste élèves'!B54),"",('Liste élèves'!B54))</f>
        <v/>
      </c>
      <c r="C54" s="160" t="str">
        <f>IF(ISBLANK('Résult. SP'!C54:E54),"",COUNTIF('Résult. SP'!C54:E54,1)/3)</f>
        <v/>
      </c>
      <c r="D54" s="172"/>
      <c r="E54" s="173"/>
      <c r="F54" s="128" t="str">
        <f>IF(ISBLANK('Résult. SP'!F54),"",COUNTIF('Résult. SP'!F54,1))</f>
        <v/>
      </c>
      <c r="G54" s="162" t="str">
        <f>IF(ISBLANK('Résult. SP'!G54:H54)," ",COUNTIF('Résult. SP'!G54:H54,1)/2)</f>
        <v xml:space="preserve"> </v>
      </c>
      <c r="H54" s="171"/>
      <c r="I54" s="160" t="str">
        <f>IF(ISBLANK('Résult. SP'!I54:K54),"",COUNTIF('Résult. SP'!I54:K54,1)/3)</f>
        <v/>
      </c>
      <c r="J54" s="172"/>
      <c r="K54" s="173"/>
      <c r="L54" s="160" t="str">
        <f>IF(ISBLANK('Résult. SP'!L54:N54),"",COUNTIF('Résult. SP'!L54:N54,1)/3)</f>
        <v/>
      </c>
      <c r="M54" s="172"/>
      <c r="N54" s="173"/>
      <c r="O54" s="162" t="str">
        <f>IF(ISBLANK('Résult. SP'!O54:Q54),"",COUNTIF('Résult. SP'!O54:Q54,1)/3)</f>
        <v/>
      </c>
      <c r="P54" s="163"/>
      <c r="Q54" s="171"/>
      <c r="R54" s="129" t="str">
        <f>IF(ISBLANK('Résult. SP'!R54),"",COUNTIF('Résult. SP'!R54,1))</f>
        <v/>
      </c>
      <c r="S54" s="129" t="str">
        <f>IF(ISBLANK('Résult. SP'!S54)," ",COUNTIF('Résult. SP'!S54,1))</f>
        <v xml:space="preserve"> </v>
      </c>
      <c r="T54" s="132" t="str">
        <f>IF(ISBLANK('Résult. SP'!T54),"",COUNTIF('Résult. SP'!T54,1))</f>
        <v/>
      </c>
      <c r="U54" s="160" t="str">
        <f>IF(ISBLANK('Résult. SP'!U54:V54),"",COUNTIF('Résult. SP'!U54:V54,1)/2)</f>
        <v/>
      </c>
      <c r="V54" s="172"/>
      <c r="W54" s="102" t="str">
        <f>IF(ISBLANK('Liste élèves'!B54),"",(C54*3+F54+G54*2+I54*3+L54*3+O54*3+R54+S54+T54+U54*2)/20)</f>
        <v/>
      </c>
      <c r="X54" s="99" t="str">
        <f>IF(ISBLANK('Résult. SP'!W54),"",COUNTIF('Résult. SP'!W54,1))</f>
        <v/>
      </c>
      <c r="Y54" s="162" t="str">
        <f>IF(ISBLANK('Résult. SP'!X54:Y54),"",COUNTIF('Résult. SP'!X54:Y54,1)/2)</f>
        <v/>
      </c>
      <c r="Z54" s="163"/>
      <c r="AA54" s="129" t="str">
        <f>IF(ISBLANK('Résult. SP'!Z54),"",COUNTIF('Résult. SP'!Z54,1))</f>
        <v/>
      </c>
      <c r="AB54" s="161" t="str">
        <f>IF(ISBLANK('Résult. SP'!AA54:AD54),"",COUNTIF('Résult. SP'!AA54:AD54,1)/4)</f>
        <v/>
      </c>
      <c r="AC54" s="161"/>
      <c r="AD54" s="161"/>
      <c r="AE54" s="161"/>
      <c r="AF54" s="159" t="str">
        <f>IF(ISBLANK('Résult. SP'!AE54:AF54),"",COUNTIF('Résult. SP'!AE54:AF54,1)/2)</f>
        <v/>
      </c>
      <c r="AG54" s="160"/>
      <c r="AH54" s="102" t="str">
        <f>IF(ISBLANK('Liste élèves'!B54),"",(X54+Y54*2+AA54+AB54*4+AF54*2)/10)</f>
        <v/>
      </c>
      <c r="AI54" s="102" t="str">
        <f>IF(ISBLANK('Liste élèves'!B54),"",(W54*20+AH54*10)/30)</f>
        <v/>
      </c>
    </row>
    <row r="55" spans="1:35" x14ac:dyDescent="0.2">
      <c r="A55">
        <v>45</v>
      </c>
      <c r="B55" t="str">
        <f>IF(ISBLANK('Liste élèves'!B55),"",('Liste élèves'!B55))</f>
        <v/>
      </c>
      <c r="C55" s="160" t="str">
        <f>IF(ISBLANK('Résult. SP'!C55:E55),"",COUNTIF('Résult. SP'!C55:E55,1)/3)</f>
        <v/>
      </c>
      <c r="D55" s="172"/>
      <c r="E55" s="173"/>
      <c r="F55" s="128" t="str">
        <f>IF(ISBLANK('Résult. SP'!F55),"",COUNTIF('Résult. SP'!F55,1))</f>
        <v/>
      </c>
      <c r="G55" s="162" t="str">
        <f>IF(ISBLANK('Résult. SP'!G55:H55)," ",COUNTIF('Résult. SP'!G55:H55,1)/2)</f>
        <v xml:space="preserve"> </v>
      </c>
      <c r="H55" s="171"/>
      <c r="I55" s="160" t="str">
        <f>IF(ISBLANK('Résult. SP'!I55:K55),"",COUNTIF('Résult. SP'!I55:K55,1)/3)</f>
        <v/>
      </c>
      <c r="J55" s="172"/>
      <c r="K55" s="173"/>
      <c r="L55" s="160" t="str">
        <f>IF(ISBLANK('Résult. SP'!L55:N55),"",COUNTIF('Résult. SP'!L55:N55,1)/3)</f>
        <v/>
      </c>
      <c r="M55" s="172"/>
      <c r="N55" s="173"/>
      <c r="O55" s="162" t="str">
        <f>IF(ISBLANK('Résult. SP'!O55:Q55),"",COUNTIF('Résult. SP'!O55:Q55,1)/3)</f>
        <v/>
      </c>
      <c r="P55" s="163"/>
      <c r="Q55" s="171"/>
      <c r="R55" s="129" t="str">
        <f>IF(ISBLANK('Résult. SP'!R55),"",COUNTIF('Résult. SP'!R55,1))</f>
        <v/>
      </c>
      <c r="S55" s="129" t="str">
        <f>IF(ISBLANK('Résult. SP'!S55)," ",COUNTIF('Résult. SP'!S55,1))</f>
        <v xml:space="preserve"> </v>
      </c>
      <c r="T55" s="132" t="str">
        <f>IF(ISBLANK('Résult. SP'!T55),"",COUNTIF('Résult. SP'!T55,1))</f>
        <v/>
      </c>
      <c r="U55" s="160" t="str">
        <f>IF(ISBLANK('Résult. SP'!U55:V55),"",COUNTIF('Résult. SP'!U55:V55,1)/2)</f>
        <v/>
      </c>
      <c r="V55" s="172"/>
      <c r="W55" s="102" t="str">
        <f>IF(ISBLANK('Liste élèves'!B55),"",(C55*3+F55+G55*2+I55*3+L55*3+O55*3+R55+S55+T55+U55*2)/20)</f>
        <v/>
      </c>
      <c r="X55" s="99" t="str">
        <f>IF(ISBLANK('Résult. SP'!W55),"",COUNTIF('Résult. SP'!W55,1))</f>
        <v/>
      </c>
      <c r="Y55" s="162" t="str">
        <f>IF(ISBLANK('Résult. SP'!X55:Y55),"",COUNTIF('Résult. SP'!X55:Y55,1)/2)</f>
        <v/>
      </c>
      <c r="Z55" s="163"/>
      <c r="AA55" s="129" t="str">
        <f>IF(ISBLANK('Résult. SP'!Z55),"",COUNTIF('Résult. SP'!Z55,1))</f>
        <v/>
      </c>
      <c r="AB55" s="161" t="str">
        <f>IF(ISBLANK('Résult. SP'!AA55:AD55),"",COUNTIF('Résult. SP'!AA55:AD55,1)/4)</f>
        <v/>
      </c>
      <c r="AC55" s="161"/>
      <c r="AD55" s="161"/>
      <c r="AE55" s="161"/>
      <c r="AF55" s="159" t="str">
        <f>IF(ISBLANK('Résult. SP'!AE55:AF55),"",COUNTIF('Résult. SP'!AE55:AF55,1)/2)</f>
        <v/>
      </c>
      <c r="AG55" s="160"/>
      <c r="AH55" s="102" t="str">
        <f>IF(ISBLANK('Liste élèves'!B55),"",(X55+Y55*2+AA55+AB55*4+AF55*2)/10)</f>
        <v/>
      </c>
      <c r="AI55" s="102" t="str">
        <f>IF(ISBLANK('Liste élèves'!B55),"",(W55*20+AH55*10)/30)</f>
        <v/>
      </c>
    </row>
    <row r="56" spans="1:35" x14ac:dyDescent="0.2">
      <c r="A56">
        <v>46</v>
      </c>
      <c r="B56" t="str">
        <f>IF(ISBLANK('Liste élèves'!B56),"",('Liste élèves'!B56))</f>
        <v/>
      </c>
      <c r="C56" s="160" t="str">
        <f>IF(ISBLANK('Résult. SP'!C56:E56),"",COUNTIF('Résult. SP'!C56:E56,1)/3)</f>
        <v/>
      </c>
      <c r="D56" s="172"/>
      <c r="E56" s="173"/>
      <c r="F56" s="128" t="str">
        <f>IF(ISBLANK('Résult. SP'!F56),"",COUNTIF('Résult. SP'!F56,1))</f>
        <v/>
      </c>
      <c r="G56" s="162" t="str">
        <f>IF(ISBLANK('Résult. SP'!G56:H56)," ",COUNTIF('Résult. SP'!G56:H56,1)/2)</f>
        <v xml:space="preserve"> </v>
      </c>
      <c r="H56" s="171"/>
      <c r="I56" s="160" t="str">
        <f>IF(ISBLANK('Résult. SP'!I56:K56),"",COUNTIF('Résult. SP'!I56:K56,1)/3)</f>
        <v/>
      </c>
      <c r="J56" s="172"/>
      <c r="K56" s="173"/>
      <c r="L56" s="160" t="str">
        <f>IF(ISBLANK('Résult. SP'!L56:N56),"",COUNTIF('Résult. SP'!L56:N56,1)/3)</f>
        <v/>
      </c>
      <c r="M56" s="172"/>
      <c r="N56" s="173"/>
      <c r="O56" s="162" t="str">
        <f>IF(ISBLANK('Résult. SP'!O56:Q56),"",COUNTIF('Résult. SP'!O56:Q56,1)/3)</f>
        <v/>
      </c>
      <c r="P56" s="163"/>
      <c r="Q56" s="171"/>
      <c r="R56" s="129" t="str">
        <f>IF(ISBLANK('Résult. SP'!R56),"",COUNTIF('Résult. SP'!R56,1))</f>
        <v/>
      </c>
      <c r="S56" s="129" t="str">
        <f>IF(ISBLANK('Résult. SP'!S56)," ",COUNTIF('Résult. SP'!S56,1))</f>
        <v xml:space="preserve"> </v>
      </c>
      <c r="T56" s="132" t="str">
        <f>IF(ISBLANK('Résult. SP'!T56),"",COUNTIF('Résult. SP'!T56,1))</f>
        <v/>
      </c>
      <c r="U56" s="160" t="str">
        <f>IF(ISBLANK('Résult. SP'!U56:V56),"",COUNTIF('Résult. SP'!U56:V56,1)/2)</f>
        <v/>
      </c>
      <c r="V56" s="172"/>
      <c r="W56" s="102" t="str">
        <f>IF(ISBLANK('Liste élèves'!B56),"",(C56*3+F56+G56*2+I56*3+L56*3+O56*3+R56+S56+T56+U56*2)/20)</f>
        <v/>
      </c>
      <c r="X56" s="99" t="str">
        <f>IF(ISBLANK('Résult. SP'!W56),"",COUNTIF('Résult. SP'!W56,1))</f>
        <v/>
      </c>
      <c r="Y56" s="162" t="str">
        <f>IF(ISBLANK('Résult. SP'!X56:Y56),"",COUNTIF('Résult. SP'!X56:Y56,1)/2)</f>
        <v/>
      </c>
      <c r="Z56" s="163"/>
      <c r="AA56" s="129" t="str">
        <f>IF(ISBLANK('Résult. SP'!Z56),"",COUNTIF('Résult. SP'!Z56,1))</f>
        <v/>
      </c>
      <c r="AB56" s="161" t="str">
        <f>IF(ISBLANK('Résult. SP'!AA56:AD56),"",COUNTIF('Résult. SP'!AA56:AD56,1)/4)</f>
        <v/>
      </c>
      <c r="AC56" s="161"/>
      <c r="AD56" s="161"/>
      <c r="AE56" s="161"/>
      <c r="AF56" s="159" t="str">
        <f>IF(ISBLANK('Résult. SP'!AE56:AF56),"",COUNTIF('Résult. SP'!AE56:AF56,1)/2)</f>
        <v/>
      </c>
      <c r="AG56" s="160"/>
      <c r="AH56" s="102" t="str">
        <f>IF(ISBLANK('Liste élèves'!B56),"",(X56+Y56*2+AA56+AB56*4+AF56*2)/10)</f>
        <v/>
      </c>
      <c r="AI56" s="102" t="str">
        <f>IF(ISBLANK('Liste élèves'!B56),"",(W56*20+AH56*10)/30)</f>
        <v/>
      </c>
    </row>
    <row r="57" spans="1:35" x14ac:dyDescent="0.2">
      <c r="A57">
        <v>47</v>
      </c>
      <c r="B57" t="str">
        <f>IF(ISBLANK('Liste élèves'!B57),"",('Liste élèves'!B57))</f>
        <v/>
      </c>
      <c r="C57" s="160" t="str">
        <f>IF(ISBLANK('Résult. SP'!C57:E57),"",COUNTIF('Résult. SP'!C57:E57,1)/3)</f>
        <v/>
      </c>
      <c r="D57" s="172"/>
      <c r="E57" s="173"/>
      <c r="F57" s="128" t="str">
        <f>IF(ISBLANK('Résult. SP'!F57),"",COUNTIF('Résult. SP'!F57,1))</f>
        <v/>
      </c>
      <c r="G57" s="162" t="str">
        <f>IF(ISBLANK('Résult. SP'!G57:H57)," ",COUNTIF('Résult. SP'!G57:H57,1)/2)</f>
        <v xml:space="preserve"> </v>
      </c>
      <c r="H57" s="171"/>
      <c r="I57" s="160" t="str">
        <f>IF(ISBLANK('Résult. SP'!I57:K57),"",COUNTIF('Résult. SP'!I57:K57,1)/3)</f>
        <v/>
      </c>
      <c r="J57" s="172"/>
      <c r="K57" s="173"/>
      <c r="L57" s="160" t="str">
        <f>IF(ISBLANK('Résult. SP'!L57:N57),"",COUNTIF('Résult. SP'!L57:N57,1)/3)</f>
        <v/>
      </c>
      <c r="M57" s="172"/>
      <c r="N57" s="173"/>
      <c r="O57" s="162" t="str">
        <f>IF(ISBLANK('Résult. SP'!O57:Q57),"",COUNTIF('Résult. SP'!O57:Q57,1)/3)</f>
        <v/>
      </c>
      <c r="P57" s="163"/>
      <c r="Q57" s="171"/>
      <c r="R57" s="129" t="str">
        <f>IF(ISBLANK('Résult. SP'!R57),"",COUNTIF('Résult. SP'!R57,1))</f>
        <v/>
      </c>
      <c r="S57" s="129" t="str">
        <f>IF(ISBLANK('Résult. SP'!S57)," ",COUNTIF('Résult. SP'!S57,1))</f>
        <v xml:space="preserve"> </v>
      </c>
      <c r="T57" s="132" t="str">
        <f>IF(ISBLANK('Résult. SP'!T57),"",COUNTIF('Résult. SP'!T57,1))</f>
        <v/>
      </c>
      <c r="U57" s="160" t="str">
        <f>IF(ISBLANK('Résult. SP'!U57:V57),"",COUNTIF('Résult. SP'!U57:V57,1)/2)</f>
        <v/>
      </c>
      <c r="V57" s="172"/>
      <c r="W57" s="102" t="str">
        <f>IF(ISBLANK('Liste élèves'!B57),"",(C57*3+F57+G57*2+I57*3+L57*3+O57*3+R57+S57+T57+U57*2)/20)</f>
        <v/>
      </c>
      <c r="X57" s="99" t="str">
        <f>IF(ISBLANK('Résult. SP'!W57),"",COUNTIF('Résult. SP'!W57,1))</f>
        <v/>
      </c>
      <c r="Y57" s="162" t="str">
        <f>IF(ISBLANK('Résult. SP'!X57:Y57),"",COUNTIF('Résult. SP'!X57:Y57,1)/2)</f>
        <v/>
      </c>
      <c r="Z57" s="163"/>
      <c r="AA57" s="129" t="str">
        <f>IF(ISBLANK('Résult. SP'!Z57),"",COUNTIF('Résult. SP'!Z57,1))</f>
        <v/>
      </c>
      <c r="AB57" s="161" t="str">
        <f>IF(ISBLANK('Résult. SP'!AA57:AD57),"",COUNTIF('Résult. SP'!AA57:AD57,1)/4)</f>
        <v/>
      </c>
      <c r="AC57" s="161"/>
      <c r="AD57" s="161"/>
      <c r="AE57" s="161"/>
      <c r="AF57" s="159" t="str">
        <f>IF(ISBLANK('Résult. SP'!AE57:AF57),"",COUNTIF('Résult. SP'!AE57:AF57,1)/2)</f>
        <v/>
      </c>
      <c r="AG57" s="160"/>
      <c r="AH57" s="102" t="str">
        <f>IF(ISBLANK('Liste élèves'!B57),"",(X57+Y57*2+AA57+AB57*4+AF57*2)/10)</f>
        <v/>
      </c>
      <c r="AI57" s="102" t="str">
        <f>IF(ISBLANK('Liste élèves'!B57),"",(W57*20+AH57*10)/30)</f>
        <v/>
      </c>
    </row>
    <row r="58" spans="1:35" x14ac:dyDescent="0.2">
      <c r="A58">
        <v>48</v>
      </c>
      <c r="B58" t="str">
        <f>IF(ISBLANK('Liste élèves'!B58),"",('Liste élèves'!B58))</f>
        <v/>
      </c>
      <c r="C58" s="160" t="str">
        <f>IF(ISBLANK('Résult. SP'!C58:E58),"",COUNTIF('Résult. SP'!C58:E58,1)/3)</f>
        <v/>
      </c>
      <c r="D58" s="172"/>
      <c r="E58" s="173"/>
      <c r="F58" s="128" t="str">
        <f>IF(ISBLANK('Résult. SP'!F58),"",COUNTIF('Résult. SP'!F58,1))</f>
        <v/>
      </c>
      <c r="G58" s="162" t="str">
        <f>IF(ISBLANK('Résult. SP'!G58:H58)," ",COUNTIF('Résult. SP'!G58:H58,1)/2)</f>
        <v xml:space="preserve"> </v>
      </c>
      <c r="H58" s="171"/>
      <c r="I58" s="160" t="str">
        <f>IF(ISBLANK('Résult. SP'!I58:K58),"",COUNTIF('Résult. SP'!I58:K58,1)/3)</f>
        <v/>
      </c>
      <c r="J58" s="172"/>
      <c r="K58" s="173"/>
      <c r="L58" s="160" t="str">
        <f>IF(ISBLANK('Résult. SP'!L58:N58),"",COUNTIF('Résult. SP'!L58:N58,1)/3)</f>
        <v/>
      </c>
      <c r="M58" s="172"/>
      <c r="N58" s="173"/>
      <c r="O58" s="162" t="str">
        <f>IF(ISBLANK('Résult. SP'!O58:Q58),"",COUNTIF('Résult. SP'!O58:Q58,1)/3)</f>
        <v/>
      </c>
      <c r="P58" s="163"/>
      <c r="Q58" s="171"/>
      <c r="R58" s="129" t="str">
        <f>IF(ISBLANK('Résult. SP'!R58),"",COUNTIF('Résult. SP'!R58,1))</f>
        <v/>
      </c>
      <c r="S58" s="129" t="str">
        <f>IF(ISBLANK('Résult. SP'!S58)," ",COUNTIF('Résult. SP'!S58,1))</f>
        <v xml:space="preserve"> </v>
      </c>
      <c r="T58" s="132" t="str">
        <f>IF(ISBLANK('Résult. SP'!T58),"",COUNTIF('Résult. SP'!T58,1))</f>
        <v/>
      </c>
      <c r="U58" s="160" t="str">
        <f>IF(ISBLANK('Résult. SP'!U58:V58),"",COUNTIF('Résult. SP'!U58:V58,1)/2)</f>
        <v/>
      </c>
      <c r="V58" s="172"/>
      <c r="W58" s="102" t="str">
        <f>IF(ISBLANK('Liste élèves'!B58),"",(C58*3+F58+G58*2+I58*3+L58*3+O58*3+R58+S58+T58+U58*2)/20)</f>
        <v/>
      </c>
      <c r="X58" s="99" t="str">
        <f>IF(ISBLANK('Résult. SP'!W58),"",COUNTIF('Résult. SP'!W58,1))</f>
        <v/>
      </c>
      <c r="Y58" s="162" t="str">
        <f>IF(ISBLANK('Résult. SP'!X58:Y58),"",COUNTIF('Résult. SP'!X58:Y58,1)/2)</f>
        <v/>
      </c>
      <c r="Z58" s="163"/>
      <c r="AA58" s="129" t="str">
        <f>IF(ISBLANK('Résult. SP'!Z58),"",COUNTIF('Résult. SP'!Z58,1))</f>
        <v/>
      </c>
      <c r="AB58" s="161" t="str">
        <f>IF(ISBLANK('Résult. SP'!AA58:AD58),"",COUNTIF('Résult. SP'!AA58:AD58,1)/4)</f>
        <v/>
      </c>
      <c r="AC58" s="161"/>
      <c r="AD58" s="161"/>
      <c r="AE58" s="161"/>
      <c r="AF58" s="159" t="str">
        <f>IF(ISBLANK('Résult. SP'!AE58:AF58),"",COUNTIF('Résult. SP'!AE58:AF58,1)/2)</f>
        <v/>
      </c>
      <c r="AG58" s="160"/>
      <c r="AH58" s="102" t="str">
        <f>IF(ISBLANK('Liste élèves'!B58),"",(X58+Y58*2+AA58+AB58*4+AF58*2)/10)</f>
        <v/>
      </c>
      <c r="AI58" s="102" t="str">
        <f>IF(ISBLANK('Liste élèves'!B58),"",(W58*20+AH58*10)/30)</f>
        <v/>
      </c>
    </row>
    <row r="59" spans="1:35" x14ac:dyDescent="0.2">
      <c r="A59">
        <v>49</v>
      </c>
      <c r="B59" t="str">
        <f>IF(ISBLANK('Liste élèves'!B59),"",('Liste élèves'!B59))</f>
        <v/>
      </c>
      <c r="C59" s="160" t="str">
        <f>IF(ISBLANK('Résult. SP'!C59:E59),"",COUNTIF('Résult. SP'!C59:E59,1)/3)</f>
        <v/>
      </c>
      <c r="D59" s="172"/>
      <c r="E59" s="173"/>
      <c r="F59" s="128" t="str">
        <f>IF(ISBLANK('Résult. SP'!F59),"",COUNTIF('Résult. SP'!F59,1))</f>
        <v/>
      </c>
      <c r="G59" s="162" t="str">
        <f>IF(ISBLANK('Résult. SP'!G59:H59)," ",COUNTIF('Résult. SP'!G59:H59,1)/2)</f>
        <v xml:space="preserve"> </v>
      </c>
      <c r="H59" s="171"/>
      <c r="I59" s="160" t="str">
        <f>IF(ISBLANK('Résult. SP'!I59:K59),"",COUNTIF('Résult. SP'!I59:K59,1)/3)</f>
        <v/>
      </c>
      <c r="J59" s="172"/>
      <c r="K59" s="173"/>
      <c r="L59" s="160" t="str">
        <f>IF(ISBLANK('Résult. SP'!L59:N59),"",COUNTIF('Résult. SP'!L59:N59,1)/3)</f>
        <v/>
      </c>
      <c r="M59" s="172"/>
      <c r="N59" s="173"/>
      <c r="O59" s="162" t="str">
        <f>IF(ISBLANK('Résult. SP'!O59:Q59),"",COUNTIF('Résult. SP'!O59:Q59,1)/3)</f>
        <v/>
      </c>
      <c r="P59" s="163"/>
      <c r="Q59" s="171"/>
      <c r="R59" s="129" t="str">
        <f>IF(ISBLANK('Résult. SP'!R59),"",COUNTIF('Résult. SP'!R59,1))</f>
        <v/>
      </c>
      <c r="S59" s="129" t="str">
        <f>IF(ISBLANK('Résult. SP'!S59)," ",COUNTIF('Résult. SP'!S59,1))</f>
        <v xml:space="preserve"> </v>
      </c>
      <c r="T59" s="132" t="str">
        <f>IF(ISBLANK('Résult. SP'!T59),"",COUNTIF('Résult. SP'!T59,1))</f>
        <v/>
      </c>
      <c r="U59" s="160" t="str">
        <f>IF(ISBLANK('Résult. SP'!U59:V59),"",COUNTIF('Résult. SP'!U59:V59,1)/2)</f>
        <v/>
      </c>
      <c r="V59" s="172"/>
      <c r="W59" s="102" t="str">
        <f>IF(ISBLANK('Liste élèves'!B59),"",(C59*3+F59+G59*2+I59*3+L59*3+O59*3+R59+S59+T59+U59*2)/20)</f>
        <v/>
      </c>
      <c r="X59" s="99" t="str">
        <f>IF(ISBLANK('Résult. SP'!W59),"",COUNTIF('Résult. SP'!W59,1))</f>
        <v/>
      </c>
      <c r="Y59" s="162" t="str">
        <f>IF(ISBLANK('Résult. SP'!X59:Y59),"",COUNTIF('Résult. SP'!X59:Y59,1)/2)</f>
        <v/>
      </c>
      <c r="Z59" s="163"/>
      <c r="AA59" s="129" t="str">
        <f>IF(ISBLANK('Résult. SP'!Z59),"",COUNTIF('Résult. SP'!Z59,1))</f>
        <v/>
      </c>
      <c r="AB59" s="161" t="str">
        <f>IF(ISBLANK('Résult. SP'!AA59:AD59),"",COUNTIF('Résult. SP'!AA59:AD59,1)/4)</f>
        <v/>
      </c>
      <c r="AC59" s="161"/>
      <c r="AD59" s="161"/>
      <c r="AE59" s="161"/>
      <c r="AF59" s="159" t="str">
        <f>IF(ISBLANK('Résult. SP'!AE59:AF59),"",COUNTIF('Résult. SP'!AE59:AF59,1)/2)</f>
        <v/>
      </c>
      <c r="AG59" s="160"/>
      <c r="AH59" s="102" t="str">
        <f>IF(ISBLANK('Liste élèves'!B59),"",(X59+Y59*2+AA59+AB59*4+AF59*2)/10)</f>
        <v/>
      </c>
      <c r="AI59" s="102" t="str">
        <f>IF(ISBLANK('Liste élèves'!B59),"",(W59*20+AH59*10)/30)</f>
        <v/>
      </c>
    </row>
    <row r="60" spans="1:35" x14ac:dyDescent="0.2">
      <c r="A60">
        <v>50</v>
      </c>
      <c r="B60" t="str">
        <f>IF(ISBLANK('Liste élèves'!B60),"",('Liste élèves'!B60))</f>
        <v/>
      </c>
      <c r="C60" s="160" t="str">
        <f>IF(ISBLANK('Résult. SP'!C60:E60),"",COUNTIF('Résult. SP'!C60:E60,1)/3)</f>
        <v/>
      </c>
      <c r="D60" s="172"/>
      <c r="E60" s="173"/>
      <c r="F60" s="128" t="str">
        <f>IF(ISBLANK('Résult. SP'!F60),"",COUNTIF('Résult. SP'!F60,1))</f>
        <v/>
      </c>
      <c r="G60" s="162" t="str">
        <f>IF(ISBLANK('Résult. SP'!G60:H60)," ",COUNTIF('Résult. SP'!G60:H60,1)/2)</f>
        <v xml:space="preserve"> </v>
      </c>
      <c r="H60" s="171"/>
      <c r="I60" s="160" t="str">
        <f>IF(ISBLANK('Résult. SP'!I60:K60),"",COUNTIF('Résult. SP'!I60:K60,1)/3)</f>
        <v/>
      </c>
      <c r="J60" s="172"/>
      <c r="K60" s="173"/>
      <c r="L60" s="160" t="str">
        <f>IF(ISBLANK('Résult. SP'!L60:N60),"",COUNTIF('Résult. SP'!L60:N60,1)/3)</f>
        <v/>
      </c>
      <c r="M60" s="172"/>
      <c r="N60" s="173"/>
      <c r="O60" s="162" t="str">
        <f>IF(ISBLANK('Résult. SP'!O60:Q60),"",COUNTIF('Résult. SP'!O60:Q60,1)/3)</f>
        <v/>
      </c>
      <c r="P60" s="163"/>
      <c r="Q60" s="171"/>
      <c r="R60" s="129" t="str">
        <f>IF(ISBLANK('Résult. SP'!R60),"",COUNTIF('Résult. SP'!R60,1))</f>
        <v/>
      </c>
      <c r="S60" s="129" t="str">
        <f>IF(ISBLANK('Résult. SP'!S60)," ",COUNTIF('Résult. SP'!S60,1))</f>
        <v xml:space="preserve"> </v>
      </c>
      <c r="T60" s="132" t="str">
        <f>IF(ISBLANK('Résult. SP'!T60),"",COUNTIF('Résult. SP'!T60,1))</f>
        <v/>
      </c>
      <c r="U60" s="160" t="str">
        <f>IF(ISBLANK('Résult. SP'!U60:V60),"",COUNTIF('Résult. SP'!U60:V60,1)/2)</f>
        <v/>
      </c>
      <c r="V60" s="172"/>
      <c r="W60" s="102" t="str">
        <f>IF(ISBLANK('Liste élèves'!B60),"",(C60*3+F60+G60*2+I60*3+L60*3+O60*3+R60+S60+T60+U60*2)/20)</f>
        <v/>
      </c>
      <c r="X60" s="99" t="str">
        <f>IF(ISBLANK('Résult. SP'!W60),"",COUNTIF('Résult. SP'!W60,1))</f>
        <v/>
      </c>
      <c r="Y60" s="162" t="str">
        <f>IF(ISBLANK('Résult. SP'!X60:Y60),"",COUNTIF('Résult. SP'!X60:Y60,1)/2)</f>
        <v/>
      </c>
      <c r="Z60" s="163"/>
      <c r="AA60" s="129" t="str">
        <f>IF(ISBLANK('Résult. SP'!Z60),"",COUNTIF('Résult. SP'!Z60,1))</f>
        <v/>
      </c>
      <c r="AB60" s="161" t="str">
        <f>IF(ISBLANK('Résult. SP'!AA60:AD60),"",COUNTIF('Résult. SP'!AA60:AD60,1)/4)</f>
        <v/>
      </c>
      <c r="AC60" s="161"/>
      <c r="AD60" s="161"/>
      <c r="AE60" s="161"/>
      <c r="AF60" s="159" t="str">
        <f>IF(ISBLANK('Résult. SP'!AE60:AF60),"",COUNTIF('Résult. SP'!AE60:AF60,1)/2)</f>
        <v/>
      </c>
      <c r="AG60" s="160"/>
      <c r="AH60" s="102" t="str">
        <f>IF(ISBLANK('Liste élèves'!B60),"",(X60+Y60*2+AA60+AB60*4+AF60*2)/10)</f>
        <v/>
      </c>
      <c r="AI60" s="102" t="str">
        <f>IF(ISBLANK('Liste élèves'!B60),"",(W60*20+AH60*10)/30)</f>
        <v/>
      </c>
    </row>
    <row r="61" spans="1:35" x14ac:dyDescent="0.2">
      <c r="A61">
        <v>51</v>
      </c>
      <c r="B61" t="str">
        <f>IF(ISBLANK('Liste élèves'!B61),"",('Liste élèves'!B61))</f>
        <v/>
      </c>
      <c r="C61" s="160" t="str">
        <f>IF(ISBLANK('Résult. SP'!C61:E61),"",COUNTIF('Résult. SP'!C61:E61,1)/3)</f>
        <v/>
      </c>
      <c r="D61" s="172"/>
      <c r="E61" s="173"/>
      <c r="F61" s="128" t="str">
        <f>IF(ISBLANK('Résult. SP'!F61),"",COUNTIF('Résult. SP'!F61,1))</f>
        <v/>
      </c>
      <c r="G61" s="162" t="str">
        <f>IF(ISBLANK('Résult. SP'!G61:H61)," ",COUNTIF('Résult. SP'!G61:H61,1)/2)</f>
        <v xml:space="preserve"> </v>
      </c>
      <c r="H61" s="171"/>
      <c r="I61" s="160" t="str">
        <f>IF(ISBLANK('Résult. SP'!I61:K61),"",COUNTIF('Résult. SP'!I61:K61,1)/3)</f>
        <v/>
      </c>
      <c r="J61" s="172"/>
      <c r="K61" s="173"/>
      <c r="L61" s="160" t="str">
        <f>IF(ISBLANK('Résult. SP'!L61:N61),"",COUNTIF('Résult. SP'!L61:N61,1)/3)</f>
        <v/>
      </c>
      <c r="M61" s="172"/>
      <c r="N61" s="173"/>
      <c r="O61" s="162" t="str">
        <f>IF(ISBLANK('Résult. SP'!O61:Q61),"",COUNTIF('Résult. SP'!O61:Q61,1)/3)</f>
        <v/>
      </c>
      <c r="P61" s="163"/>
      <c r="Q61" s="171"/>
      <c r="R61" s="129" t="str">
        <f>IF(ISBLANK('Résult. SP'!R61),"",COUNTIF('Résult. SP'!R61,1))</f>
        <v/>
      </c>
      <c r="S61" s="129" t="str">
        <f>IF(ISBLANK('Résult. SP'!S61)," ",COUNTIF('Résult. SP'!S61,1))</f>
        <v xml:space="preserve"> </v>
      </c>
      <c r="T61" s="132" t="str">
        <f>IF(ISBLANK('Résult. SP'!T61),"",COUNTIF('Résult. SP'!T61,1))</f>
        <v/>
      </c>
      <c r="U61" s="160" t="str">
        <f>IF(ISBLANK('Résult. SP'!U61:V61),"",COUNTIF('Résult. SP'!U61:V61,1)/2)</f>
        <v/>
      </c>
      <c r="V61" s="172"/>
      <c r="W61" s="102" t="str">
        <f>IF(ISBLANK('Liste élèves'!B61),"",(C61*3+F61+G61*2+I61*3+L61*3+O61*3+R61+S61+T61+U61*2)/20)</f>
        <v/>
      </c>
      <c r="X61" s="99" t="str">
        <f>IF(ISBLANK('Résult. SP'!W61),"",COUNTIF('Résult. SP'!W61,1))</f>
        <v/>
      </c>
      <c r="Y61" s="162" t="str">
        <f>IF(ISBLANK('Résult. SP'!X61:Y61),"",COUNTIF('Résult. SP'!X61:Y61,1)/2)</f>
        <v/>
      </c>
      <c r="Z61" s="163"/>
      <c r="AA61" s="129" t="str">
        <f>IF(ISBLANK('Résult. SP'!Z61),"",COUNTIF('Résult. SP'!Z61,1))</f>
        <v/>
      </c>
      <c r="AB61" s="161" t="str">
        <f>IF(ISBLANK('Résult. SP'!AA61:AD61),"",COUNTIF('Résult. SP'!AA61:AD61,1)/4)</f>
        <v/>
      </c>
      <c r="AC61" s="161"/>
      <c r="AD61" s="161"/>
      <c r="AE61" s="161"/>
      <c r="AF61" s="159" t="str">
        <f>IF(ISBLANK('Résult. SP'!AE61:AF61),"",COUNTIF('Résult. SP'!AE61:AF61,1)/2)</f>
        <v/>
      </c>
      <c r="AG61" s="160"/>
      <c r="AH61" s="102" t="str">
        <f>IF(ISBLANK('Liste élèves'!B61),"",(X61+Y61*2+AA61+AB61*4+AF61*2)/10)</f>
        <v/>
      </c>
      <c r="AI61" s="102" t="str">
        <f>IF(ISBLANK('Liste élèves'!B61),"",(W61*20+AH61*10)/30)</f>
        <v/>
      </c>
    </row>
    <row r="62" spans="1:35" x14ac:dyDescent="0.2">
      <c r="A62">
        <v>52</v>
      </c>
      <c r="B62" t="str">
        <f>IF(ISBLANK('Liste élèves'!B62),"",('Liste élèves'!B62))</f>
        <v/>
      </c>
      <c r="C62" s="160" t="str">
        <f>IF(ISBLANK('Résult. SP'!C62:E62),"",COUNTIF('Résult. SP'!C62:E62,1)/3)</f>
        <v/>
      </c>
      <c r="D62" s="172"/>
      <c r="E62" s="173"/>
      <c r="F62" s="128" t="str">
        <f>IF(ISBLANK('Résult. SP'!F62),"",COUNTIF('Résult. SP'!F62,1))</f>
        <v/>
      </c>
      <c r="G62" s="162" t="str">
        <f>IF(ISBLANK('Résult. SP'!G62:H62)," ",COUNTIF('Résult. SP'!G62:H62,1)/2)</f>
        <v xml:space="preserve"> </v>
      </c>
      <c r="H62" s="171"/>
      <c r="I62" s="160" t="str">
        <f>IF(ISBLANK('Résult. SP'!I62:K62),"",COUNTIF('Résult. SP'!I62:K62,1)/3)</f>
        <v/>
      </c>
      <c r="J62" s="172"/>
      <c r="K62" s="173"/>
      <c r="L62" s="160" t="str">
        <f>IF(ISBLANK('Résult. SP'!L62:N62),"",COUNTIF('Résult. SP'!L62:N62,1)/3)</f>
        <v/>
      </c>
      <c r="M62" s="172"/>
      <c r="N62" s="173"/>
      <c r="O62" s="162" t="str">
        <f>IF(ISBLANK('Résult. SP'!O62:Q62),"",COUNTIF('Résult. SP'!O62:Q62,1)/3)</f>
        <v/>
      </c>
      <c r="P62" s="163"/>
      <c r="Q62" s="171"/>
      <c r="R62" s="129" t="str">
        <f>IF(ISBLANK('Résult. SP'!R62),"",COUNTIF('Résult. SP'!R62,1))</f>
        <v/>
      </c>
      <c r="S62" s="129" t="str">
        <f>IF(ISBLANK('Résult. SP'!S62)," ",COUNTIF('Résult. SP'!S62,1))</f>
        <v xml:space="preserve"> </v>
      </c>
      <c r="T62" s="132" t="str">
        <f>IF(ISBLANK('Résult. SP'!T62),"",COUNTIF('Résult. SP'!T62,1))</f>
        <v/>
      </c>
      <c r="U62" s="160" t="str">
        <f>IF(ISBLANK('Résult. SP'!U62:V62),"",COUNTIF('Résult. SP'!U62:V62,1)/2)</f>
        <v/>
      </c>
      <c r="V62" s="172"/>
      <c r="W62" s="102" t="str">
        <f>IF(ISBLANK('Liste élèves'!B62),"",(C62*3+F62+G62*2+I62*3+L62*3+O62*3+R62+S62+T62+U62*2)/20)</f>
        <v/>
      </c>
      <c r="X62" s="99" t="str">
        <f>IF(ISBLANK('Résult. SP'!W62),"",COUNTIF('Résult. SP'!W62,1))</f>
        <v/>
      </c>
      <c r="Y62" s="162" t="str">
        <f>IF(ISBLANK('Résult. SP'!X62:Y62),"",COUNTIF('Résult. SP'!X62:Y62,1)/2)</f>
        <v/>
      </c>
      <c r="Z62" s="163"/>
      <c r="AA62" s="129" t="str">
        <f>IF(ISBLANK('Résult. SP'!Z62),"",COUNTIF('Résult. SP'!Z62,1))</f>
        <v/>
      </c>
      <c r="AB62" s="161" t="str">
        <f>IF(ISBLANK('Résult. SP'!AA62:AD62),"",COUNTIF('Résult. SP'!AA62:AD62,1)/4)</f>
        <v/>
      </c>
      <c r="AC62" s="161"/>
      <c r="AD62" s="161"/>
      <c r="AE62" s="161"/>
      <c r="AF62" s="159" t="str">
        <f>IF(ISBLANK('Résult. SP'!AE62:AF62),"",COUNTIF('Résult. SP'!AE62:AF62,1)/2)</f>
        <v/>
      </c>
      <c r="AG62" s="160"/>
      <c r="AH62" s="102" t="str">
        <f>IF(ISBLANK('Liste élèves'!B62),"",(X62+Y62*2+AA62+AB62*4+AF62*2)/10)</f>
        <v/>
      </c>
      <c r="AI62" s="102" t="str">
        <f>IF(ISBLANK('Liste élèves'!B62),"",(W62*20+AH62*10)/30)</f>
        <v/>
      </c>
    </row>
    <row r="63" spans="1:35" x14ac:dyDescent="0.2">
      <c r="A63">
        <v>53</v>
      </c>
      <c r="B63" t="str">
        <f>IF(ISBLANK('Liste élèves'!B63),"",('Liste élèves'!B63))</f>
        <v/>
      </c>
      <c r="C63" s="160" t="str">
        <f>IF(ISBLANK('Résult. SP'!C63:E63),"",COUNTIF('Résult. SP'!C63:E63,1)/3)</f>
        <v/>
      </c>
      <c r="D63" s="172"/>
      <c r="E63" s="173"/>
      <c r="F63" s="128" t="str">
        <f>IF(ISBLANK('Résult. SP'!F63),"",COUNTIF('Résult. SP'!F63,1))</f>
        <v/>
      </c>
      <c r="G63" s="162" t="str">
        <f>IF(ISBLANK('Résult. SP'!G63:H63)," ",COUNTIF('Résult. SP'!G63:H63,1)/2)</f>
        <v xml:space="preserve"> </v>
      </c>
      <c r="H63" s="171"/>
      <c r="I63" s="160" t="str">
        <f>IF(ISBLANK('Résult. SP'!I63:K63),"",COUNTIF('Résult. SP'!I63:K63,1)/3)</f>
        <v/>
      </c>
      <c r="J63" s="172"/>
      <c r="K63" s="173"/>
      <c r="L63" s="160" t="str">
        <f>IF(ISBLANK('Résult. SP'!L63:N63),"",COUNTIF('Résult. SP'!L63:N63,1)/3)</f>
        <v/>
      </c>
      <c r="M63" s="172"/>
      <c r="N63" s="173"/>
      <c r="O63" s="162" t="str">
        <f>IF(ISBLANK('Résult. SP'!O63:Q63),"",COUNTIF('Résult. SP'!O63:Q63,1)/3)</f>
        <v/>
      </c>
      <c r="P63" s="163"/>
      <c r="Q63" s="171"/>
      <c r="R63" s="129" t="str">
        <f>IF(ISBLANK('Résult. SP'!R63),"",COUNTIF('Résult. SP'!R63,1))</f>
        <v/>
      </c>
      <c r="S63" s="129" t="str">
        <f>IF(ISBLANK('Résult. SP'!S63)," ",COUNTIF('Résult. SP'!S63,1))</f>
        <v xml:space="preserve"> </v>
      </c>
      <c r="T63" s="132" t="str">
        <f>IF(ISBLANK('Résult. SP'!T63),"",COUNTIF('Résult. SP'!T63,1))</f>
        <v/>
      </c>
      <c r="U63" s="160" t="str">
        <f>IF(ISBLANK('Résult. SP'!U63:V63),"",COUNTIF('Résult. SP'!U63:V63,1)/2)</f>
        <v/>
      </c>
      <c r="V63" s="172"/>
      <c r="W63" s="102" t="str">
        <f>IF(ISBLANK('Liste élèves'!B63),"",(C63*3+F63+G63*2+I63*3+L63*3+O63*3+R63+S63+T63+U63*2)/20)</f>
        <v/>
      </c>
      <c r="X63" s="99" t="str">
        <f>IF(ISBLANK('Résult. SP'!W63),"",COUNTIF('Résult. SP'!W63,1))</f>
        <v/>
      </c>
      <c r="Y63" s="162" t="str">
        <f>IF(ISBLANK('Résult. SP'!X63:Y63),"",COUNTIF('Résult. SP'!X63:Y63,1)/2)</f>
        <v/>
      </c>
      <c r="Z63" s="163"/>
      <c r="AA63" s="129" t="str">
        <f>IF(ISBLANK('Résult. SP'!Z63),"",COUNTIF('Résult. SP'!Z63,1))</f>
        <v/>
      </c>
      <c r="AB63" s="161" t="str">
        <f>IF(ISBLANK('Résult. SP'!AA63:AD63),"",COUNTIF('Résult. SP'!AA63:AD63,1)/4)</f>
        <v/>
      </c>
      <c r="AC63" s="161"/>
      <c r="AD63" s="161"/>
      <c r="AE63" s="161"/>
      <c r="AF63" s="159" t="str">
        <f>IF(ISBLANK('Résult. SP'!AE63:AF63),"",COUNTIF('Résult. SP'!AE63:AF63,1)/2)</f>
        <v/>
      </c>
      <c r="AG63" s="160"/>
      <c r="AH63" s="102" t="str">
        <f>IF(ISBLANK('Liste élèves'!B63),"",(X63+Y63*2+AA63+AB63*4+AF63*2)/10)</f>
        <v/>
      </c>
      <c r="AI63" s="102" t="str">
        <f>IF(ISBLANK('Liste élèves'!B63),"",(W63*20+AH63*10)/30)</f>
        <v/>
      </c>
    </row>
    <row r="64" spans="1:35" x14ac:dyDescent="0.2">
      <c r="A64">
        <v>54</v>
      </c>
      <c r="B64" t="str">
        <f>IF(ISBLANK('Liste élèves'!B64),"",('Liste élèves'!B64))</f>
        <v/>
      </c>
      <c r="C64" s="160" t="str">
        <f>IF(ISBLANK('Résult. SP'!C64:E64),"",COUNTIF('Résult. SP'!C64:E64,1)/3)</f>
        <v/>
      </c>
      <c r="D64" s="172"/>
      <c r="E64" s="173"/>
      <c r="F64" s="128" t="str">
        <f>IF(ISBLANK('Résult. SP'!F64),"",COUNTIF('Résult. SP'!F64,1))</f>
        <v/>
      </c>
      <c r="G64" s="162" t="str">
        <f>IF(ISBLANK('Résult. SP'!G64:H64)," ",COUNTIF('Résult. SP'!G64:H64,1)/2)</f>
        <v xml:space="preserve"> </v>
      </c>
      <c r="H64" s="171"/>
      <c r="I64" s="160" t="str">
        <f>IF(ISBLANK('Résult. SP'!I64:K64),"",COUNTIF('Résult. SP'!I64:K64,1)/3)</f>
        <v/>
      </c>
      <c r="J64" s="172"/>
      <c r="K64" s="173"/>
      <c r="L64" s="160" t="str">
        <f>IF(ISBLANK('Résult. SP'!L64:N64),"",COUNTIF('Résult. SP'!L64:N64,1)/3)</f>
        <v/>
      </c>
      <c r="M64" s="172"/>
      <c r="N64" s="173"/>
      <c r="O64" s="162" t="str">
        <f>IF(ISBLANK('Résult. SP'!O64:Q64),"",COUNTIF('Résult. SP'!O64:Q64,1)/3)</f>
        <v/>
      </c>
      <c r="P64" s="163"/>
      <c r="Q64" s="171"/>
      <c r="R64" s="129" t="str">
        <f>IF(ISBLANK('Résult. SP'!R64),"",COUNTIF('Résult. SP'!R64,1))</f>
        <v/>
      </c>
      <c r="S64" s="129" t="str">
        <f>IF(ISBLANK('Résult. SP'!S64)," ",COUNTIF('Résult. SP'!S64,1))</f>
        <v xml:space="preserve"> </v>
      </c>
      <c r="T64" s="132" t="str">
        <f>IF(ISBLANK('Résult. SP'!T64),"",COUNTIF('Résult. SP'!T64,1))</f>
        <v/>
      </c>
      <c r="U64" s="160" t="str">
        <f>IF(ISBLANK('Résult. SP'!U64:V64),"",COUNTIF('Résult. SP'!U64:V64,1)/2)</f>
        <v/>
      </c>
      <c r="V64" s="172"/>
      <c r="W64" s="102" t="str">
        <f>IF(ISBLANK('Liste élèves'!B64),"",(C64*3+F64+G64*2+I64*3+L64*3+O64*3+R64+S64+T64+U64*2)/20)</f>
        <v/>
      </c>
      <c r="X64" s="99" t="str">
        <f>IF(ISBLANK('Résult. SP'!W64),"",COUNTIF('Résult. SP'!W64,1))</f>
        <v/>
      </c>
      <c r="Y64" s="162" t="str">
        <f>IF(ISBLANK('Résult. SP'!X64:Y64),"",COUNTIF('Résult. SP'!X64:Y64,1)/2)</f>
        <v/>
      </c>
      <c r="Z64" s="163"/>
      <c r="AA64" s="129" t="str">
        <f>IF(ISBLANK('Résult. SP'!Z64),"",COUNTIF('Résult. SP'!Z64,1))</f>
        <v/>
      </c>
      <c r="AB64" s="161" t="str">
        <f>IF(ISBLANK('Résult. SP'!AA64:AD64),"",COUNTIF('Résult. SP'!AA64:AD64,1)/4)</f>
        <v/>
      </c>
      <c r="AC64" s="161"/>
      <c r="AD64" s="161"/>
      <c r="AE64" s="161"/>
      <c r="AF64" s="159" t="str">
        <f>IF(ISBLANK('Résult. SP'!AE64:AF64),"",COUNTIF('Résult. SP'!AE64:AF64,1)/2)</f>
        <v/>
      </c>
      <c r="AG64" s="160"/>
      <c r="AH64" s="102" t="str">
        <f>IF(ISBLANK('Liste élèves'!B64),"",(X64+Y64*2+AA64+AB64*4+AF64*2)/10)</f>
        <v/>
      </c>
      <c r="AI64" s="102" t="str">
        <f>IF(ISBLANK('Liste élèves'!B64),"",(W64*20+AH64*10)/30)</f>
        <v/>
      </c>
    </row>
    <row r="65" spans="1:35" x14ac:dyDescent="0.2">
      <c r="A65">
        <v>55</v>
      </c>
      <c r="B65" t="str">
        <f>IF(ISBLANK('Liste élèves'!B65),"",('Liste élèves'!B65))</f>
        <v/>
      </c>
      <c r="C65" s="160" t="str">
        <f>IF(ISBLANK('Résult. SP'!C65:E65),"",COUNTIF('Résult. SP'!C65:E65,1)/3)</f>
        <v/>
      </c>
      <c r="D65" s="172"/>
      <c r="E65" s="173"/>
      <c r="F65" s="128" t="str">
        <f>IF(ISBLANK('Résult. SP'!F65),"",COUNTIF('Résult. SP'!F65,1))</f>
        <v/>
      </c>
      <c r="G65" s="162" t="str">
        <f>IF(ISBLANK('Résult. SP'!G65:H65)," ",COUNTIF('Résult. SP'!G65:H65,1)/2)</f>
        <v xml:space="preserve"> </v>
      </c>
      <c r="H65" s="171"/>
      <c r="I65" s="160" t="str">
        <f>IF(ISBLANK('Résult. SP'!I65:K65),"",COUNTIF('Résult. SP'!I65:K65,1)/3)</f>
        <v/>
      </c>
      <c r="J65" s="172"/>
      <c r="K65" s="173"/>
      <c r="L65" s="160" t="str">
        <f>IF(ISBLANK('Résult. SP'!L65:N65),"",COUNTIF('Résult. SP'!L65:N65,1)/3)</f>
        <v/>
      </c>
      <c r="M65" s="172"/>
      <c r="N65" s="173"/>
      <c r="O65" s="162" t="str">
        <f>IF(ISBLANK('Résult. SP'!O65:Q65),"",COUNTIF('Résult. SP'!O65:Q65,1)/3)</f>
        <v/>
      </c>
      <c r="P65" s="163"/>
      <c r="Q65" s="171"/>
      <c r="R65" s="129" t="str">
        <f>IF(ISBLANK('Résult. SP'!R65),"",COUNTIF('Résult. SP'!R65,1))</f>
        <v/>
      </c>
      <c r="S65" s="129" t="str">
        <f>IF(ISBLANK('Résult. SP'!S65)," ",COUNTIF('Résult. SP'!S65,1))</f>
        <v xml:space="preserve"> </v>
      </c>
      <c r="T65" s="132" t="str">
        <f>IF(ISBLANK('Résult. SP'!T65),"",COUNTIF('Résult. SP'!T65,1))</f>
        <v/>
      </c>
      <c r="U65" s="160" t="str">
        <f>IF(ISBLANK('Résult. SP'!U65:V65),"",COUNTIF('Résult. SP'!U65:V65,1)/2)</f>
        <v/>
      </c>
      <c r="V65" s="172"/>
      <c r="W65" s="102" t="str">
        <f>IF(ISBLANK('Liste élèves'!B65),"",(C65*3+F65+G65*2+I65*3+L65*3+O65*3+R65+S65+T65+U65*2)/20)</f>
        <v/>
      </c>
      <c r="X65" s="99" t="str">
        <f>IF(ISBLANK('Résult. SP'!W65),"",COUNTIF('Résult. SP'!W65,1))</f>
        <v/>
      </c>
      <c r="Y65" s="162" t="str">
        <f>IF(ISBLANK('Résult. SP'!X65:Y65),"",COUNTIF('Résult. SP'!X65:Y65,1)/2)</f>
        <v/>
      </c>
      <c r="Z65" s="163"/>
      <c r="AA65" s="129" t="str">
        <f>IF(ISBLANK('Résult. SP'!Z65),"",COUNTIF('Résult. SP'!Z65,1))</f>
        <v/>
      </c>
      <c r="AB65" s="161" t="str">
        <f>IF(ISBLANK('Résult. SP'!AA65:AD65),"",COUNTIF('Résult. SP'!AA65:AD65,1)/4)</f>
        <v/>
      </c>
      <c r="AC65" s="161"/>
      <c r="AD65" s="161"/>
      <c r="AE65" s="161"/>
      <c r="AF65" s="159" t="str">
        <f>IF(ISBLANK('Résult. SP'!AE65:AF65),"",COUNTIF('Résult. SP'!AE65:AF65,1)/2)</f>
        <v/>
      </c>
      <c r="AG65" s="160"/>
      <c r="AH65" s="102" t="str">
        <f>IF(ISBLANK('Liste élèves'!B65),"",(X65+Y65*2+AA65+AB65*4+AF65*2)/10)</f>
        <v/>
      </c>
      <c r="AI65" s="102" t="str">
        <f>IF(ISBLANK('Liste élèves'!B65),"",(W65*20+AH65*10)/30)</f>
        <v/>
      </c>
    </row>
    <row r="66" spans="1:35" x14ac:dyDescent="0.2">
      <c r="A66">
        <v>56</v>
      </c>
      <c r="B66" t="str">
        <f>IF(ISBLANK('Liste élèves'!B66),"",('Liste élèves'!B66))</f>
        <v/>
      </c>
      <c r="C66" s="160" t="str">
        <f>IF(ISBLANK('Résult. SP'!C66:E66),"",COUNTIF('Résult. SP'!C66:E66,1)/3)</f>
        <v/>
      </c>
      <c r="D66" s="172"/>
      <c r="E66" s="173"/>
      <c r="F66" s="128" t="str">
        <f>IF(ISBLANK('Résult. SP'!F66),"",COUNTIF('Résult. SP'!F66,1))</f>
        <v/>
      </c>
      <c r="G66" s="162" t="str">
        <f>IF(ISBLANK('Résult. SP'!G66:H66)," ",COUNTIF('Résult. SP'!G66:H66,1)/2)</f>
        <v xml:space="preserve"> </v>
      </c>
      <c r="H66" s="171"/>
      <c r="I66" s="160" t="str">
        <f>IF(ISBLANK('Résult. SP'!I66:K66),"",COUNTIF('Résult. SP'!I66:K66,1)/3)</f>
        <v/>
      </c>
      <c r="J66" s="172"/>
      <c r="K66" s="173"/>
      <c r="L66" s="160" t="str">
        <f>IF(ISBLANK('Résult. SP'!L66:N66),"",COUNTIF('Résult. SP'!L66:N66,1)/3)</f>
        <v/>
      </c>
      <c r="M66" s="172"/>
      <c r="N66" s="173"/>
      <c r="O66" s="162" t="str">
        <f>IF(ISBLANK('Résult. SP'!O66:Q66),"",COUNTIF('Résult. SP'!O66:Q66,1)/3)</f>
        <v/>
      </c>
      <c r="P66" s="163"/>
      <c r="Q66" s="171"/>
      <c r="R66" s="129" t="str">
        <f>IF(ISBLANK('Résult. SP'!R66),"",COUNTIF('Résult. SP'!R66,1))</f>
        <v/>
      </c>
      <c r="S66" s="129" t="str">
        <f>IF(ISBLANK('Résult. SP'!S66)," ",COUNTIF('Résult. SP'!S66,1))</f>
        <v xml:space="preserve"> </v>
      </c>
      <c r="T66" s="132" t="str">
        <f>IF(ISBLANK('Résult. SP'!T66),"",COUNTIF('Résult. SP'!T66,1))</f>
        <v/>
      </c>
      <c r="U66" s="160" t="str">
        <f>IF(ISBLANK('Résult. SP'!U66:V66),"",COUNTIF('Résult. SP'!U66:V66,1)/2)</f>
        <v/>
      </c>
      <c r="V66" s="172"/>
      <c r="W66" s="102" t="str">
        <f>IF(ISBLANK('Liste élèves'!B66),"",(C66*3+F66+G66*2+I66*3+L66*3+O66*3+R66+S66+T66+U66*2)/20)</f>
        <v/>
      </c>
      <c r="X66" s="99" t="str">
        <f>IF(ISBLANK('Résult. SP'!W66),"",COUNTIF('Résult. SP'!W66,1))</f>
        <v/>
      </c>
      <c r="Y66" s="162" t="str">
        <f>IF(ISBLANK('Résult. SP'!X66:Y66),"",COUNTIF('Résult. SP'!X66:Y66,1)/2)</f>
        <v/>
      </c>
      <c r="Z66" s="163"/>
      <c r="AA66" s="129" t="str">
        <f>IF(ISBLANK('Résult. SP'!Z66),"",COUNTIF('Résult. SP'!Z66,1))</f>
        <v/>
      </c>
      <c r="AB66" s="161" t="str">
        <f>IF(ISBLANK('Résult. SP'!AA66:AD66),"",COUNTIF('Résult. SP'!AA66:AD66,1)/4)</f>
        <v/>
      </c>
      <c r="AC66" s="161"/>
      <c r="AD66" s="161"/>
      <c r="AE66" s="161"/>
      <c r="AF66" s="159" t="str">
        <f>IF(ISBLANK('Résult. SP'!AE66:AF66),"",COUNTIF('Résult. SP'!AE66:AF66,1)/2)</f>
        <v/>
      </c>
      <c r="AG66" s="160"/>
      <c r="AH66" s="102" t="str">
        <f>IF(ISBLANK('Liste élèves'!B66),"",(X66+Y66*2+AA66+AB66*4+AF66*2)/10)</f>
        <v/>
      </c>
      <c r="AI66" s="102" t="str">
        <f>IF(ISBLANK('Liste élèves'!B66),"",(W66*20+AH66*10)/30)</f>
        <v/>
      </c>
    </row>
    <row r="67" spans="1:35" x14ac:dyDescent="0.2">
      <c r="A67">
        <v>57</v>
      </c>
      <c r="B67" t="str">
        <f>IF(ISBLANK('Liste élèves'!B67),"",('Liste élèves'!B67))</f>
        <v/>
      </c>
      <c r="C67" s="160" t="str">
        <f>IF(ISBLANK('Résult. SP'!C67:E67),"",COUNTIF('Résult. SP'!C67:E67,1)/3)</f>
        <v/>
      </c>
      <c r="D67" s="172"/>
      <c r="E67" s="173"/>
      <c r="F67" s="128" t="str">
        <f>IF(ISBLANK('Résult. SP'!F67),"",COUNTIF('Résult. SP'!F67,1))</f>
        <v/>
      </c>
      <c r="G67" s="162" t="str">
        <f>IF(ISBLANK('Résult. SP'!G67:H67)," ",COUNTIF('Résult. SP'!G67:H67,1)/2)</f>
        <v xml:space="preserve"> </v>
      </c>
      <c r="H67" s="171"/>
      <c r="I67" s="160" t="str">
        <f>IF(ISBLANK('Résult. SP'!I67:K67),"",COUNTIF('Résult. SP'!I67:K67,1)/3)</f>
        <v/>
      </c>
      <c r="J67" s="172"/>
      <c r="K67" s="173"/>
      <c r="L67" s="160" t="str">
        <f>IF(ISBLANK('Résult. SP'!L67:N67),"",COUNTIF('Résult. SP'!L67:N67,1)/3)</f>
        <v/>
      </c>
      <c r="M67" s="172"/>
      <c r="N67" s="173"/>
      <c r="O67" s="162" t="str">
        <f>IF(ISBLANK('Résult. SP'!O67:Q67),"",COUNTIF('Résult. SP'!O67:Q67,1)/3)</f>
        <v/>
      </c>
      <c r="P67" s="163"/>
      <c r="Q67" s="171"/>
      <c r="R67" s="129" t="str">
        <f>IF(ISBLANK('Résult. SP'!R67),"",COUNTIF('Résult. SP'!R67,1))</f>
        <v/>
      </c>
      <c r="S67" s="129" t="str">
        <f>IF(ISBLANK('Résult. SP'!S67)," ",COUNTIF('Résult. SP'!S67,1))</f>
        <v xml:space="preserve"> </v>
      </c>
      <c r="T67" s="132" t="str">
        <f>IF(ISBLANK('Résult. SP'!T67),"",COUNTIF('Résult. SP'!T67,1))</f>
        <v/>
      </c>
      <c r="U67" s="160" t="str">
        <f>IF(ISBLANK('Résult. SP'!U67:V67),"",COUNTIF('Résult. SP'!U67:V67,1)/2)</f>
        <v/>
      </c>
      <c r="V67" s="172"/>
      <c r="W67" s="102" t="str">
        <f>IF(ISBLANK('Liste élèves'!B67),"",(C67*3+F67+G67*2+I67*3+L67*3+O67*3+R67+S67+T67+U67*2)/20)</f>
        <v/>
      </c>
      <c r="X67" s="99" t="str">
        <f>IF(ISBLANK('Résult. SP'!W67),"",COUNTIF('Résult. SP'!W67,1))</f>
        <v/>
      </c>
      <c r="Y67" s="162" t="str">
        <f>IF(ISBLANK('Résult. SP'!X67:Y67),"",COUNTIF('Résult. SP'!X67:Y67,1)/2)</f>
        <v/>
      </c>
      <c r="Z67" s="163"/>
      <c r="AA67" s="129" t="str">
        <f>IF(ISBLANK('Résult. SP'!Z67),"",COUNTIF('Résult. SP'!Z67,1))</f>
        <v/>
      </c>
      <c r="AB67" s="161" t="str">
        <f>IF(ISBLANK('Résult. SP'!AA67:AD67),"",COUNTIF('Résult. SP'!AA67:AD67,1)/4)</f>
        <v/>
      </c>
      <c r="AC67" s="161"/>
      <c r="AD67" s="161"/>
      <c r="AE67" s="161"/>
      <c r="AF67" s="159" t="str">
        <f>IF(ISBLANK('Résult. SP'!AE67:AF67),"",COUNTIF('Résult. SP'!AE67:AF67,1)/2)</f>
        <v/>
      </c>
      <c r="AG67" s="160"/>
      <c r="AH67" s="102" t="str">
        <f>IF(ISBLANK('Liste élèves'!B67),"",(X67+Y67*2+AA67+AB67*4+AF67*2)/10)</f>
        <v/>
      </c>
      <c r="AI67" s="102" t="str">
        <f>IF(ISBLANK('Liste élèves'!B67),"",(W67*20+AH67*10)/30)</f>
        <v/>
      </c>
    </row>
    <row r="68" spans="1:35" x14ac:dyDescent="0.2">
      <c r="A68">
        <v>58</v>
      </c>
      <c r="B68" t="str">
        <f>IF(ISBLANK('Liste élèves'!B68),"",('Liste élèves'!B68))</f>
        <v/>
      </c>
      <c r="C68" s="160" t="str">
        <f>IF(ISBLANK('Résult. SP'!C68:E68),"",COUNTIF('Résult. SP'!C68:E68,1)/3)</f>
        <v/>
      </c>
      <c r="D68" s="172"/>
      <c r="E68" s="173"/>
      <c r="F68" s="128" t="str">
        <f>IF(ISBLANK('Résult. SP'!F68),"",COUNTIF('Résult. SP'!F68,1))</f>
        <v/>
      </c>
      <c r="G68" s="162" t="str">
        <f>IF(ISBLANK('Résult. SP'!G68:H68)," ",COUNTIF('Résult. SP'!G68:H68,1)/2)</f>
        <v xml:space="preserve"> </v>
      </c>
      <c r="H68" s="171"/>
      <c r="I68" s="160" t="str">
        <f>IF(ISBLANK('Résult. SP'!I68:K68),"",COUNTIF('Résult. SP'!I68:K68,1)/3)</f>
        <v/>
      </c>
      <c r="J68" s="172"/>
      <c r="K68" s="173"/>
      <c r="L68" s="160" t="str">
        <f>IF(ISBLANK('Résult. SP'!L68:N68),"",COUNTIF('Résult. SP'!L68:N68,1)/3)</f>
        <v/>
      </c>
      <c r="M68" s="172"/>
      <c r="N68" s="173"/>
      <c r="O68" s="162" t="str">
        <f>IF(ISBLANK('Résult. SP'!O68:Q68),"",COUNTIF('Résult. SP'!O68:Q68,1)/3)</f>
        <v/>
      </c>
      <c r="P68" s="163"/>
      <c r="Q68" s="171"/>
      <c r="R68" s="129" t="str">
        <f>IF(ISBLANK('Résult. SP'!R68),"",COUNTIF('Résult. SP'!R68,1))</f>
        <v/>
      </c>
      <c r="S68" s="129" t="str">
        <f>IF(ISBLANK('Résult. SP'!S68)," ",COUNTIF('Résult. SP'!S68,1))</f>
        <v xml:space="preserve"> </v>
      </c>
      <c r="T68" s="132" t="str">
        <f>IF(ISBLANK('Résult. SP'!T68),"",COUNTIF('Résult. SP'!T68,1))</f>
        <v/>
      </c>
      <c r="U68" s="160" t="str">
        <f>IF(ISBLANK('Résult. SP'!U68:V68),"",COUNTIF('Résult. SP'!U68:V68,1)/2)</f>
        <v/>
      </c>
      <c r="V68" s="172"/>
      <c r="W68" s="102" t="str">
        <f>IF(ISBLANK('Liste élèves'!B68),"",(C68*3+F68+G68*2+I68*3+L68*3+O68*3+R68+S68+T68+U68*2)/20)</f>
        <v/>
      </c>
      <c r="X68" s="99" t="str">
        <f>IF(ISBLANK('Résult. SP'!W68),"",COUNTIF('Résult. SP'!W68,1))</f>
        <v/>
      </c>
      <c r="Y68" s="162" t="str">
        <f>IF(ISBLANK('Résult. SP'!X68:Y68),"",COUNTIF('Résult. SP'!X68:Y68,1)/2)</f>
        <v/>
      </c>
      <c r="Z68" s="163"/>
      <c r="AA68" s="129" t="str">
        <f>IF(ISBLANK('Résult. SP'!Z68),"",COUNTIF('Résult. SP'!Z68,1))</f>
        <v/>
      </c>
      <c r="AB68" s="161" t="str">
        <f>IF(ISBLANK('Résult. SP'!AA68:AD68),"",COUNTIF('Résult. SP'!AA68:AD68,1)/4)</f>
        <v/>
      </c>
      <c r="AC68" s="161"/>
      <c r="AD68" s="161"/>
      <c r="AE68" s="161"/>
      <c r="AF68" s="159" t="str">
        <f>IF(ISBLANK('Résult. SP'!AE68:AF68),"",COUNTIF('Résult. SP'!AE68:AF68,1)/2)</f>
        <v/>
      </c>
      <c r="AG68" s="160"/>
      <c r="AH68" s="102" t="str">
        <f>IF(ISBLANK('Liste élèves'!B68),"",(X68+Y68*2+AA68+AB68*4+AF68*2)/10)</f>
        <v/>
      </c>
      <c r="AI68" s="102" t="str">
        <f>IF(ISBLANK('Liste élèves'!B68),"",(W68*20+AH68*10)/30)</f>
        <v/>
      </c>
    </row>
    <row r="69" spans="1:35" x14ac:dyDescent="0.2">
      <c r="A69">
        <v>59</v>
      </c>
      <c r="B69" t="str">
        <f>IF(ISBLANK('Liste élèves'!B69),"",('Liste élèves'!B69))</f>
        <v/>
      </c>
      <c r="C69" s="160" t="str">
        <f>IF(ISBLANK('Résult. SP'!C69:E69),"",COUNTIF('Résult. SP'!C69:E69,1)/3)</f>
        <v/>
      </c>
      <c r="D69" s="172"/>
      <c r="E69" s="173"/>
      <c r="F69" s="128" t="str">
        <f>IF(ISBLANK('Résult. SP'!F69),"",COUNTIF('Résult. SP'!F69,1))</f>
        <v/>
      </c>
      <c r="G69" s="162" t="str">
        <f>IF(ISBLANK('Résult. SP'!G69:H69)," ",COUNTIF('Résult. SP'!G69:H69,1)/2)</f>
        <v xml:space="preserve"> </v>
      </c>
      <c r="H69" s="171"/>
      <c r="I69" s="160" t="str">
        <f>IF(ISBLANK('Résult. SP'!I69:K69),"",COUNTIF('Résult. SP'!I69:K69,1)/3)</f>
        <v/>
      </c>
      <c r="J69" s="172"/>
      <c r="K69" s="173"/>
      <c r="L69" s="160" t="str">
        <f>IF(ISBLANK('Résult. SP'!L69:N69),"",COUNTIF('Résult. SP'!L69:N69,1)/3)</f>
        <v/>
      </c>
      <c r="M69" s="172"/>
      <c r="N69" s="173"/>
      <c r="O69" s="162" t="str">
        <f>IF(ISBLANK('Résult. SP'!O69:Q69),"",COUNTIF('Résult. SP'!O69:Q69,1)/3)</f>
        <v/>
      </c>
      <c r="P69" s="163"/>
      <c r="Q69" s="171"/>
      <c r="R69" s="129" t="str">
        <f>IF(ISBLANK('Résult. SP'!R69),"",COUNTIF('Résult. SP'!R69,1))</f>
        <v/>
      </c>
      <c r="S69" s="129" t="str">
        <f>IF(ISBLANK('Résult. SP'!S69)," ",COUNTIF('Résult. SP'!S69,1))</f>
        <v xml:space="preserve"> </v>
      </c>
      <c r="T69" s="132" t="str">
        <f>IF(ISBLANK('Résult. SP'!T69),"",COUNTIF('Résult. SP'!T69,1))</f>
        <v/>
      </c>
      <c r="U69" s="160" t="str">
        <f>IF(ISBLANK('Résult. SP'!U69:V69),"",COUNTIF('Résult. SP'!U69:V69,1)/2)</f>
        <v/>
      </c>
      <c r="V69" s="172"/>
      <c r="W69" s="102" t="str">
        <f>IF(ISBLANK('Liste élèves'!B69),"",(C69*3+F69+G69*2+I69*3+L69*3+O69*3+R69+S69+T69+U69*2)/20)</f>
        <v/>
      </c>
      <c r="X69" s="99" t="str">
        <f>IF(ISBLANK('Résult. SP'!W69),"",COUNTIF('Résult. SP'!W69,1))</f>
        <v/>
      </c>
      <c r="Y69" s="162" t="str">
        <f>IF(ISBLANK('Résult. SP'!X69:Y69),"",COUNTIF('Résult. SP'!X69:Y69,1)/2)</f>
        <v/>
      </c>
      <c r="Z69" s="163"/>
      <c r="AA69" s="129" t="str">
        <f>IF(ISBLANK('Résult. SP'!Z69),"",COUNTIF('Résult. SP'!Z69,1))</f>
        <v/>
      </c>
      <c r="AB69" s="161" t="str">
        <f>IF(ISBLANK('Résult. SP'!AA69:AD69),"",COUNTIF('Résult. SP'!AA69:AD69,1)/4)</f>
        <v/>
      </c>
      <c r="AC69" s="161"/>
      <c r="AD69" s="161"/>
      <c r="AE69" s="161"/>
      <c r="AF69" s="159" t="str">
        <f>IF(ISBLANK('Résult. SP'!AE69:AF69),"",COUNTIF('Résult. SP'!AE69:AF69,1)/2)</f>
        <v/>
      </c>
      <c r="AG69" s="160"/>
      <c r="AH69" s="102" t="str">
        <f>IF(ISBLANK('Liste élèves'!B69),"",(X69+Y69*2+AA69+AB69*4+AF69*2)/10)</f>
        <v/>
      </c>
      <c r="AI69" s="102" t="str">
        <f>IF(ISBLANK('Liste élèves'!B69),"",(W69*20+AH69*10)/30)</f>
        <v/>
      </c>
    </row>
    <row r="70" spans="1:35" ht="15" thickBot="1" x14ac:dyDescent="0.25">
      <c r="A70">
        <v>60</v>
      </c>
      <c r="B70" t="str">
        <f>IF(ISBLANK('Liste élèves'!B70),"",('Liste élèves'!B70))</f>
        <v/>
      </c>
      <c r="C70" s="160" t="str">
        <f>IF(ISBLANK('Résult. SP'!C70:E70),"",COUNTIF('Résult. SP'!C70:E70,1)/3)</f>
        <v/>
      </c>
      <c r="D70" s="172"/>
      <c r="E70" s="173"/>
      <c r="F70" s="128" t="str">
        <f>IF(ISBLANK('Résult. SP'!F70),"",COUNTIF('Résult. SP'!F70,1))</f>
        <v/>
      </c>
      <c r="G70" s="162" t="str">
        <f>IF(ISBLANK('Résult. SP'!G70:H70)," ",COUNTIF('Résult. SP'!G70:H70,1)/2)</f>
        <v xml:space="preserve"> </v>
      </c>
      <c r="H70" s="171"/>
      <c r="I70" s="160" t="str">
        <f>IF(ISBLANK('Résult. SP'!I70:K70),"",COUNTIF('Résult. SP'!I70:K70,1)/3)</f>
        <v/>
      </c>
      <c r="J70" s="172"/>
      <c r="K70" s="173"/>
      <c r="L70" s="160" t="str">
        <f>IF(ISBLANK('Résult. SP'!L70:N70),"",COUNTIF('Résult. SP'!L70:N70,1)/3)</f>
        <v/>
      </c>
      <c r="M70" s="172"/>
      <c r="N70" s="173"/>
      <c r="O70" s="162" t="str">
        <f>IF(ISBLANK('Résult. SP'!O70:Q70),"",COUNTIF('Résult. SP'!O70:Q70,1)/3)</f>
        <v/>
      </c>
      <c r="P70" s="163"/>
      <c r="Q70" s="171"/>
      <c r="R70" s="129" t="str">
        <f>IF(ISBLANK('Résult. SP'!R70),"",COUNTIF('Résult. SP'!R70,1))</f>
        <v/>
      </c>
      <c r="S70" s="129" t="str">
        <f>IF(ISBLANK('Résult. SP'!S70)," ",COUNTIF('Résult. SP'!S70,1))</f>
        <v xml:space="preserve"> </v>
      </c>
      <c r="T70" s="132" t="str">
        <f>IF(ISBLANK('Résult. SP'!T70),"",COUNTIF('Résult. SP'!T70,1))</f>
        <v/>
      </c>
      <c r="U70" s="160" t="str">
        <f>IF(ISBLANK('Résult. SP'!U70:V70),"",COUNTIF('Résult. SP'!U70:V70,1)/2)</f>
        <v/>
      </c>
      <c r="V70" s="172"/>
      <c r="W70" s="103" t="str">
        <f>IF(ISBLANK('Liste élèves'!B70),"",(C70*3+F70+G70*2+I70*3+L70*3+O70*3+R70+S70+T70+U70*2)/20)</f>
        <v/>
      </c>
      <c r="X70" s="99" t="str">
        <f>IF(ISBLANK('Résult. SP'!W70),"",COUNTIF('Résult. SP'!W70,1))</f>
        <v/>
      </c>
      <c r="Y70" s="162" t="str">
        <f>IF(ISBLANK('Résult. SP'!X70:Y70),"",COUNTIF('Résult. SP'!X70:Y70,1)/2)</f>
        <v/>
      </c>
      <c r="Z70" s="163"/>
      <c r="AA70" s="129" t="str">
        <f>IF(ISBLANK('Résult. SP'!Z70),"",COUNTIF('Résult. SP'!Z70,1))</f>
        <v/>
      </c>
      <c r="AB70" s="161" t="str">
        <f>IF(ISBLANK('Résult. SP'!AA70:AD70),"",COUNTIF('Résult. SP'!AA70:AD70,1)/4)</f>
        <v/>
      </c>
      <c r="AC70" s="161"/>
      <c r="AD70" s="161"/>
      <c r="AE70" s="161"/>
      <c r="AF70" s="159" t="str">
        <f>IF(ISBLANK('Résult. SP'!AE70:AF70),"",COUNTIF('Résult. SP'!AE70:AF70,1)/2)</f>
        <v/>
      </c>
      <c r="AG70" s="160"/>
      <c r="AH70" s="103" t="str">
        <f>IF(ISBLANK('Liste élèves'!B70),"",(X70+Y70*2+AA70+AB70*4+AF70*2)/10)</f>
        <v/>
      </c>
      <c r="AI70" s="103" t="str">
        <f>IF(ISBLANK('Liste élèves'!B70),"",(W70*20+AH70*10)/30)</f>
        <v/>
      </c>
    </row>
    <row r="71" spans="1:35" ht="15" thickTop="1" x14ac:dyDescent="0.2">
      <c r="AH71" s="32"/>
      <c r="AI71" s="32"/>
    </row>
  </sheetData>
  <sheetProtection sheet="1" selectLockedCells="1"/>
  <mergeCells count="565">
    <mergeCell ref="AF53:AG53"/>
    <mergeCell ref="C13:E13"/>
    <mergeCell ref="C65:E65"/>
    <mergeCell ref="C66:E66"/>
    <mergeCell ref="C67:E67"/>
    <mergeCell ref="C68:E68"/>
    <mergeCell ref="C69:E69"/>
    <mergeCell ref="C70:E70"/>
    <mergeCell ref="G14:H14"/>
    <mergeCell ref="G22:H22"/>
    <mergeCell ref="G23:H23"/>
    <mergeCell ref="G38:H38"/>
    <mergeCell ref="G39:H39"/>
    <mergeCell ref="C57:E57"/>
    <mergeCell ref="C58:E58"/>
    <mergeCell ref="C49:E49"/>
    <mergeCell ref="G48:H48"/>
    <mergeCell ref="G49:H49"/>
    <mergeCell ref="C51:E51"/>
    <mergeCell ref="G62:H62"/>
    <mergeCell ref="G63:H63"/>
    <mergeCell ref="G64:H64"/>
    <mergeCell ref="C56:E56"/>
    <mergeCell ref="C55:E55"/>
    <mergeCell ref="AB54:AE54"/>
    <mergeCell ref="AF43:AG43"/>
    <mergeCell ref="AF44:AG44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42:AG42"/>
    <mergeCell ref="AF45:AG45"/>
    <mergeCell ref="AF46:AG46"/>
    <mergeCell ref="AF47:AG47"/>
    <mergeCell ref="AF48:AG48"/>
    <mergeCell ref="AF49:AG49"/>
    <mergeCell ref="AF50:AG50"/>
    <mergeCell ref="AF51:AG51"/>
    <mergeCell ref="AF52:AG52"/>
    <mergeCell ref="AB45:AE45"/>
    <mergeCell ref="AB46:AE46"/>
    <mergeCell ref="AB47:AE47"/>
    <mergeCell ref="AB48:AE48"/>
    <mergeCell ref="AB49:AE49"/>
    <mergeCell ref="AB50:AE50"/>
    <mergeCell ref="AB51:AE51"/>
    <mergeCell ref="AB52:AE52"/>
    <mergeCell ref="AB53:AE53"/>
    <mergeCell ref="AB36:AE36"/>
    <mergeCell ref="AB37:AE37"/>
    <mergeCell ref="AB38:AE38"/>
    <mergeCell ref="AB39:AE39"/>
    <mergeCell ref="AB40:AE40"/>
    <mergeCell ref="AB41:AE41"/>
    <mergeCell ref="AB42:AE42"/>
    <mergeCell ref="AB43:AE43"/>
    <mergeCell ref="AB44:AE44"/>
    <mergeCell ref="AB28:AE28"/>
    <mergeCell ref="AB29:AE29"/>
    <mergeCell ref="AB30:AE30"/>
    <mergeCell ref="AF29:AG29"/>
    <mergeCell ref="AB31:AE31"/>
    <mergeCell ref="AB32:AE32"/>
    <mergeCell ref="AB33:AE33"/>
    <mergeCell ref="AB34:AE34"/>
    <mergeCell ref="AB35:AE35"/>
    <mergeCell ref="AB24:AE24"/>
    <mergeCell ref="AB25:AE25"/>
    <mergeCell ref="AB26:AE26"/>
    <mergeCell ref="AB27:AE27"/>
    <mergeCell ref="AI7:AI10"/>
    <mergeCell ref="L10:N10"/>
    <mergeCell ref="O9:Q9"/>
    <mergeCell ref="O10:Q10"/>
    <mergeCell ref="AB20:AE20"/>
    <mergeCell ref="AB21:AE21"/>
    <mergeCell ref="AB22:AE22"/>
    <mergeCell ref="AB23:AE23"/>
    <mergeCell ref="L9:N9"/>
    <mergeCell ref="W8:W10"/>
    <mergeCell ref="AB11:AE11"/>
    <mergeCell ref="AF11:AG11"/>
    <mergeCell ref="L16:N16"/>
    <mergeCell ref="L17:N17"/>
    <mergeCell ref="L18:N18"/>
    <mergeCell ref="L19:N19"/>
    <mergeCell ref="L20:N20"/>
    <mergeCell ref="L21:N21"/>
    <mergeCell ref="L22:N22"/>
    <mergeCell ref="L23:N23"/>
    <mergeCell ref="C10:E10"/>
    <mergeCell ref="G10:H10"/>
    <mergeCell ref="C7:W7"/>
    <mergeCell ref="AH8:AH10"/>
    <mergeCell ref="X7:AH7"/>
    <mergeCell ref="A2:D5"/>
    <mergeCell ref="C9:E9"/>
    <mergeCell ref="G9:H9"/>
    <mergeCell ref="I9:K9"/>
    <mergeCell ref="AB9:AE9"/>
    <mergeCell ref="AB10:AE10"/>
    <mergeCell ref="AF9:AG9"/>
    <mergeCell ref="AF10:AG10"/>
    <mergeCell ref="R2:AF5"/>
    <mergeCell ref="C11:E11"/>
    <mergeCell ref="G11:H11"/>
    <mergeCell ref="C12:E12"/>
    <mergeCell ref="G24:H24"/>
    <mergeCell ref="G25:H25"/>
    <mergeCell ref="G26:H26"/>
    <mergeCell ref="C50:E50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C28:E28"/>
    <mergeCell ref="C47:E47"/>
    <mergeCell ref="C46:E46"/>
    <mergeCell ref="C45:E45"/>
    <mergeCell ref="C31:E31"/>
    <mergeCell ref="C26:E26"/>
    <mergeCell ref="G36:H36"/>
    <mergeCell ref="G37:H37"/>
    <mergeCell ref="I40:K40"/>
    <mergeCell ref="I41:K41"/>
    <mergeCell ref="I42:K42"/>
    <mergeCell ref="G40:H40"/>
    <mergeCell ref="I60:K60"/>
    <mergeCell ref="I61:K61"/>
    <mergeCell ref="I53:K53"/>
    <mergeCell ref="I57:K57"/>
    <mergeCell ref="I64:K64"/>
    <mergeCell ref="G51:H51"/>
    <mergeCell ref="I63:K63"/>
    <mergeCell ref="G65:H65"/>
    <mergeCell ref="G58:H58"/>
    <mergeCell ref="G59:H59"/>
    <mergeCell ref="G60:H60"/>
    <mergeCell ref="G61:H61"/>
    <mergeCell ref="C53:E53"/>
    <mergeCell ref="C52:E52"/>
    <mergeCell ref="C59:E59"/>
    <mergeCell ref="C60:E60"/>
    <mergeCell ref="C61:E61"/>
    <mergeCell ref="C62:E62"/>
    <mergeCell ref="C63:E63"/>
    <mergeCell ref="C64:E64"/>
    <mergeCell ref="C54:E54"/>
    <mergeCell ref="G52:H52"/>
    <mergeCell ref="G53:H53"/>
    <mergeCell ref="G54:H54"/>
    <mergeCell ref="G55:H55"/>
    <mergeCell ref="G56:H56"/>
    <mergeCell ref="G57:H57"/>
    <mergeCell ref="G69:H69"/>
    <mergeCell ref="G70:H70"/>
    <mergeCell ref="I10:K10"/>
    <mergeCell ref="I11:K1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I31:K31"/>
    <mergeCell ref="I32:K32"/>
    <mergeCell ref="I33:K33"/>
    <mergeCell ref="G66:H66"/>
    <mergeCell ref="G50:H50"/>
    <mergeCell ref="I65:K65"/>
    <mergeCell ref="I66:K66"/>
    <mergeCell ref="I67:K67"/>
    <mergeCell ref="I68:K68"/>
    <mergeCell ref="C43:E43"/>
    <mergeCell ref="I46:K46"/>
    <mergeCell ref="I47:K47"/>
    <mergeCell ref="I48:K48"/>
    <mergeCell ref="I49:K49"/>
    <mergeCell ref="I50:K50"/>
    <mergeCell ref="C44:E44"/>
    <mergeCell ref="I51:K51"/>
    <mergeCell ref="I52:K52"/>
    <mergeCell ref="G46:H46"/>
    <mergeCell ref="G47:H47"/>
    <mergeCell ref="I43:K43"/>
    <mergeCell ref="I44:K44"/>
    <mergeCell ref="I45:K45"/>
    <mergeCell ref="G43:H43"/>
    <mergeCell ref="G44:H44"/>
    <mergeCell ref="G45:H45"/>
    <mergeCell ref="C48:E48"/>
    <mergeCell ref="G67:H67"/>
    <mergeCell ref="G68:H68"/>
    <mergeCell ref="I69:K69"/>
    <mergeCell ref="I70:K70"/>
    <mergeCell ref="I54:K54"/>
    <mergeCell ref="I55:K55"/>
    <mergeCell ref="I56:K56"/>
    <mergeCell ref="L11:N11"/>
    <mergeCell ref="L12:N12"/>
    <mergeCell ref="L13:N13"/>
    <mergeCell ref="L14:N14"/>
    <mergeCell ref="L15:N15"/>
    <mergeCell ref="L43:N43"/>
    <mergeCell ref="L44:N44"/>
    <mergeCell ref="L45:N45"/>
    <mergeCell ref="L46:N46"/>
    <mergeCell ref="L47:N47"/>
    <mergeCell ref="L48:N48"/>
    <mergeCell ref="L66:N66"/>
    <mergeCell ref="L67:N67"/>
    <mergeCell ref="L68:N68"/>
    <mergeCell ref="L69:N69"/>
    <mergeCell ref="L70:N70"/>
    <mergeCell ref="L57:N57"/>
    <mergeCell ref="L58:N58"/>
    <mergeCell ref="L64:N64"/>
    <mergeCell ref="L24:N24"/>
    <mergeCell ref="C24:E24"/>
    <mergeCell ref="I28:K28"/>
    <mergeCell ref="I29:K29"/>
    <mergeCell ref="I30:K30"/>
    <mergeCell ref="G20:H20"/>
    <mergeCell ref="O20:Q20"/>
    <mergeCell ref="O21:Q21"/>
    <mergeCell ref="O22:Q22"/>
    <mergeCell ref="O23:Q23"/>
    <mergeCell ref="O24:Q24"/>
    <mergeCell ref="O25:Q25"/>
    <mergeCell ref="L25:N25"/>
    <mergeCell ref="L26:N26"/>
    <mergeCell ref="L27:N27"/>
    <mergeCell ref="L28:N28"/>
    <mergeCell ref="L29:N29"/>
    <mergeCell ref="L30:N30"/>
    <mergeCell ref="C23:E23"/>
    <mergeCell ref="I27:K27"/>
    <mergeCell ref="O26:Q26"/>
    <mergeCell ref="O27:Q27"/>
    <mergeCell ref="O28:Q28"/>
    <mergeCell ref="O29:Q29"/>
    <mergeCell ref="C34:E34"/>
    <mergeCell ref="C37:E37"/>
    <mergeCell ref="L31:N31"/>
    <mergeCell ref="C27:E27"/>
    <mergeCell ref="I34:K34"/>
    <mergeCell ref="I35:K35"/>
    <mergeCell ref="I36:K36"/>
    <mergeCell ref="I37:K37"/>
    <mergeCell ref="C39:E39"/>
    <mergeCell ref="L32:N32"/>
    <mergeCell ref="I38:K38"/>
    <mergeCell ref="I39:K39"/>
    <mergeCell ref="C38:E38"/>
    <mergeCell ref="L34:N34"/>
    <mergeCell ref="L35:N35"/>
    <mergeCell ref="L37:N37"/>
    <mergeCell ref="L38:N38"/>
    <mergeCell ref="L41:N41"/>
    <mergeCell ref="L42:N42"/>
    <mergeCell ref="L60:N60"/>
    <mergeCell ref="L61:N61"/>
    <mergeCell ref="L62:N62"/>
    <mergeCell ref="L63:N63"/>
    <mergeCell ref="G41:H41"/>
    <mergeCell ref="G42:H42"/>
    <mergeCell ref="I58:K58"/>
    <mergeCell ref="I59:K59"/>
    <mergeCell ref="I62:K62"/>
    <mergeCell ref="L50:N50"/>
    <mergeCell ref="L51:N51"/>
    <mergeCell ref="L52:N52"/>
    <mergeCell ref="L53:N53"/>
    <mergeCell ref="L54:N54"/>
    <mergeCell ref="L59:N59"/>
    <mergeCell ref="L55:N55"/>
    <mergeCell ref="L56:N56"/>
    <mergeCell ref="U25:V25"/>
    <mergeCell ref="U26:V26"/>
    <mergeCell ref="C30:E30"/>
    <mergeCell ref="C33:E33"/>
    <mergeCell ref="C32:E32"/>
    <mergeCell ref="C35:E35"/>
    <mergeCell ref="C36:E36"/>
    <mergeCell ref="O48:Q48"/>
    <mergeCell ref="O49:Q49"/>
    <mergeCell ref="O39:Q39"/>
    <mergeCell ref="O40:Q40"/>
    <mergeCell ref="O41:Q41"/>
    <mergeCell ref="O42:Q42"/>
    <mergeCell ref="O43:Q43"/>
    <mergeCell ref="O44:Q44"/>
    <mergeCell ref="O45:Q45"/>
    <mergeCell ref="O46:Q46"/>
    <mergeCell ref="O47:Q47"/>
    <mergeCell ref="L49:N49"/>
    <mergeCell ref="L39:N39"/>
    <mergeCell ref="L40:N40"/>
    <mergeCell ref="C40:E40"/>
    <mergeCell ref="C41:E41"/>
    <mergeCell ref="C42:E42"/>
    <mergeCell ref="U11:V11"/>
    <mergeCell ref="U12:V12"/>
    <mergeCell ref="U13:V13"/>
    <mergeCell ref="U14:V14"/>
    <mergeCell ref="U15:V15"/>
    <mergeCell ref="U16:V16"/>
    <mergeCell ref="U17:V17"/>
    <mergeCell ref="U18:V18"/>
    <mergeCell ref="U19:V19"/>
    <mergeCell ref="U27:V27"/>
    <mergeCell ref="U60:V60"/>
    <mergeCell ref="U61:V61"/>
    <mergeCell ref="U62:V62"/>
    <mergeCell ref="U35:V35"/>
    <mergeCell ref="U36:V36"/>
    <mergeCell ref="U37:V37"/>
    <mergeCell ref="U38:V38"/>
    <mergeCell ref="U39:V39"/>
    <mergeCell ref="U40:V40"/>
    <mergeCell ref="U41:V41"/>
    <mergeCell ref="U42:V42"/>
    <mergeCell ref="U29:V29"/>
    <mergeCell ref="U34:V34"/>
    <mergeCell ref="U32:V32"/>
    <mergeCell ref="U33:V33"/>
    <mergeCell ref="U28:V28"/>
    <mergeCell ref="U70:V70"/>
    <mergeCell ref="C29:E29"/>
    <mergeCell ref="U67:V67"/>
    <mergeCell ref="C25:E25"/>
    <mergeCell ref="U52:V52"/>
    <mergeCell ref="U53:V53"/>
    <mergeCell ref="U54:V54"/>
    <mergeCell ref="U55:V55"/>
    <mergeCell ref="U56:V56"/>
    <mergeCell ref="U57:V57"/>
    <mergeCell ref="U58:V58"/>
    <mergeCell ref="U59:V59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68:V68"/>
    <mergeCell ref="U69:V69"/>
    <mergeCell ref="L36:N36"/>
    <mergeCell ref="U63:V63"/>
    <mergeCell ref="U64:V64"/>
    <mergeCell ref="U65:V65"/>
    <mergeCell ref="U66:V66"/>
    <mergeCell ref="L65:N65"/>
    <mergeCell ref="O54:Q54"/>
    <mergeCell ref="O55:Q55"/>
    <mergeCell ref="O56:Q56"/>
    <mergeCell ref="O57:Q57"/>
    <mergeCell ref="O58:Q58"/>
    <mergeCell ref="O59:Q59"/>
    <mergeCell ref="G13:H13"/>
    <mergeCell ref="G12:H12"/>
    <mergeCell ref="C17:E17"/>
    <mergeCell ref="C14:E14"/>
    <mergeCell ref="C15:E15"/>
    <mergeCell ref="C16:E16"/>
    <mergeCell ref="G15:H15"/>
    <mergeCell ref="G16:H16"/>
    <mergeCell ref="G17:H17"/>
    <mergeCell ref="Y27:Z27"/>
    <mergeCell ref="Y28:Z28"/>
    <mergeCell ref="Y29:Z29"/>
    <mergeCell ref="Y30:Z30"/>
    <mergeCell ref="Y31:Z31"/>
    <mergeCell ref="Y34:Z34"/>
    <mergeCell ref="Y32:Z32"/>
    <mergeCell ref="Y33:Z33"/>
    <mergeCell ref="C18:E18"/>
    <mergeCell ref="C19:E19"/>
    <mergeCell ref="C20:E20"/>
    <mergeCell ref="C22:E22"/>
    <mergeCell ref="G18:H18"/>
    <mergeCell ref="G19:H19"/>
    <mergeCell ref="C21:E21"/>
    <mergeCell ref="G21:H21"/>
    <mergeCell ref="L33:N33"/>
    <mergeCell ref="U20:V20"/>
    <mergeCell ref="U21:V21"/>
    <mergeCell ref="U22:V22"/>
    <mergeCell ref="U23:V23"/>
    <mergeCell ref="U24:V24"/>
    <mergeCell ref="U30:V30"/>
    <mergeCell ref="U31:V31"/>
    <mergeCell ref="O11:Q11"/>
    <mergeCell ref="O12:Q12"/>
    <mergeCell ref="O13:Q13"/>
    <mergeCell ref="O14:Q14"/>
    <mergeCell ref="O15:Q15"/>
    <mergeCell ref="O16:Q16"/>
    <mergeCell ref="O17:Q17"/>
    <mergeCell ref="O18:Q18"/>
    <mergeCell ref="O19:Q19"/>
    <mergeCell ref="O30:Q30"/>
    <mergeCell ref="O31:Q31"/>
    <mergeCell ref="O32:Q32"/>
    <mergeCell ref="O33:Q33"/>
    <mergeCell ref="O34:Q34"/>
    <mergeCell ref="O50:Q50"/>
    <mergeCell ref="O51:Q51"/>
    <mergeCell ref="O52:Q52"/>
    <mergeCell ref="O53:Q53"/>
    <mergeCell ref="O35:Q35"/>
    <mergeCell ref="O36:Q36"/>
    <mergeCell ref="O37:Q37"/>
    <mergeCell ref="O38:Q38"/>
    <mergeCell ref="O69:Q69"/>
    <mergeCell ref="O70:Q70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Y42:Z42"/>
    <mergeCell ref="Y43:Z43"/>
    <mergeCell ref="Y44:Z44"/>
    <mergeCell ref="U9:V9"/>
    <mergeCell ref="U10:V10"/>
    <mergeCell ref="Y9:Z9"/>
    <mergeCell ref="Y10:Z10"/>
    <mergeCell ref="Y11:Z11"/>
    <mergeCell ref="Y12:Z12"/>
    <mergeCell ref="Y13:Z13"/>
    <mergeCell ref="Y14:Z14"/>
    <mergeCell ref="Y15:Z15"/>
    <mergeCell ref="Y16:Z16"/>
    <mergeCell ref="Y17:Z17"/>
    <mergeCell ref="Y18:Z18"/>
    <mergeCell ref="Y19:Z19"/>
    <mergeCell ref="Y20:Z20"/>
    <mergeCell ref="Y21:Z21"/>
    <mergeCell ref="Y22:Z22"/>
    <mergeCell ref="Y23:Z23"/>
    <mergeCell ref="Y24:Z24"/>
    <mergeCell ref="Y25:Z25"/>
    <mergeCell ref="Y35:Z35"/>
    <mergeCell ref="Y26:Z26"/>
    <mergeCell ref="Y64:Z64"/>
    <mergeCell ref="Y65:Z65"/>
    <mergeCell ref="Y66:Z66"/>
    <mergeCell ref="Y67:Z67"/>
    <mergeCell ref="Y68:Z68"/>
    <mergeCell ref="Y69:Z69"/>
    <mergeCell ref="Y70:Z70"/>
    <mergeCell ref="Y54:Z54"/>
    <mergeCell ref="Y55:Z55"/>
    <mergeCell ref="Y56:Z56"/>
    <mergeCell ref="Y57:Z57"/>
    <mergeCell ref="Y58:Z58"/>
    <mergeCell ref="Y59:Z59"/>
    <mergeCell ref="Y60:Z60"/>
    <mergeCell ref="Y61:Z61"/>
    <mergeCell ref="Y62:Z62"/>
    <mergeCell ref="AB12:AE12"/>
    <mergeCell ref="AB13:AE13"/>
    <mergeCell ref="AB14:AE14"/>
    <mergeCell ref="AB15:AE15"/>
    <mergeCell ref="AB16:AE16"/>
    <mergeCell ref="AB17:AE17"/>
    <mergeCell ref="AB18:AE18"/>
    <mergeCell ref="AB19:AE19"/>
    <mergeCell ref="Y63:Z63"/>
    <mergeCell ref="Y45:Z45"/>
    <mergeCell ref="Y46:Z46"/>
    <mergeCell ref="Y47:Z47"/>
    <mergeCell ref="Y48:Z48"/>
    <mergeCell ref="Y49:Z49"/>
    <mergeCell ref="Y50:Z50"/>
    <mergeCell ref="Y51:Z51"/>
    <mergeCell ref="Y52:Z52"/>
    <mergeCell ref="Y53:Z53"/>
    <mergeCell ref="Y36:Z36"/>
    <mergeCell ref="Y37:Z37"/>
    <mergeCell ref="Y38:Z38"/>
    <mergeCell ref="Y39:Z39"/>
    <mergeCell ref="Y40:Z40"/>
    <mergeCell ref="Y41:Z41"/>
    <mergeCell ref="AB55:AE55"/>
    <mergeCell ref="AB56:AE56"/>
    <mergeCell ref="AB57:AE57"/>
    <mergeCell ref="AB58:AE58"/>
    <mergeCell ref="AB59:AE59"/>
    <mergeCell ref="AB60:AE60"/>
    <mergeCell ref="AB61:AE61"/>
    <mergeCell ref="AB62:AE62"/>
    <mergeCell ref="AB63:AE63"/>
    <mergeCell ref="AB64:AE64"/>
    <mergeCell ref="AB65:AE65"/>
    <mergeCell ref="AB66:AE66"/>
    <mergeCell ref="AB67:AE67"/>
    <mergeCell ref="AB68:AE68"/>
    <mergeCell ref="AB69:AE69"/>
    <mergeCell ref="AB70:AE70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28:AG28"/>
    <mergeCell ref="AF63:AG63"/>
    <mergeCell ref="AF64:AG64"/>
    <mergeCell ref="AF65:AG65"/>
    <mergeCell ref="AF66:AG66"/>
    <mergeCell ref="AF67:AG67"/>
    <mergeCell ref="AF68:AG68"/>
    <mergeCell ref="AF69:AG69"/>
    <mergeCell ref="AF70:AG70"/>
    <mergeCell ref="AF54:AG54"/>
    <mergeCell ref="AF55:AG55"/>
    <mergeCell ref="AF56:AG56"/>
    <mergeCell ref="AF57:AG57"/>
    <mergeCell ref="AF58:AG58"/>
    <mergeCell ref="AF59:AG59"/>
    <mergeCell ref="AF60:AG60"/>
    <mergeCell ref="AF61:AG61"/>
    <mergeCell ref="AF62:AG62"/>
  </mergeCells>
  <conditionalFormatting sqref="C11:O70 R11:Y70 AA11:AB70 AF11:AF70">
    <cfRule type="cellIs" dxfId="1697" priority="7" stopIfTrue="1" operator="between">
      <formula>0.33</formula>
      <formula>0.49</formula>
    </cfRule>
    <cfRule type="cellIs" dxfId="1696" priority="8" stopIfTrue="1" operator="between">
      <formula>0.5</formula>
      <formula>0.69</formula>
    </cfRule>
    <cfRule type="cellIs" dxfId="1695" priority="10" stopIfTrue="1" operator="between">
      <formula>0.7</formula>
      <formula>1</formula>
    </cfRule>
  </conditionalFormatting>
  <conditionalFormatting sqref="AH11:AH70">
    <cfRule type="cellIs" dxfId="1694" priority="4" stopIfTrue="1" operator="between">
      <formula>0.33</formula>
      <formula>0.49</formula>
    </cfRule>
    <cfRule type="cellIs" dxfId="1693" priority="5" stopIfTrue="1" operator="between">
      <formula>0.5</formula>
      <formula>0.69</formula>
    </cfRule>
    <cfRule type="cellIs" dxfId="1692" priority="6" stopIfTrue="1" operator="between">
      <formula>0.7</formula>
      <formula>1</formula>
    </cfRule>
  </conditionalFormatting>
  <conditionalFormatting sqref="AI11:AI70">
    <cfRule type="cellIs" dxfId="1691" priority="1" stopIfTrue="1" operator="between">
      <formula>0.33</formula>
      <formula>0.49</formula>
    </cfRule>
    <cfRule type="cellIs" dxfId="1690" priority="2" stopIfTrue="1" operator="between">
      <formula>0.5</formula>
      <formula>0.69</formula>
    </cfRule>
    <cfRule type="cellIs" dxfId="1689" priority="3" stopIfTrue="1" operator="between">
      <formula>0.7</formula>
      <formula>1</formula>
    </cfRule>
  </conditionalFormatting>
  <pageMargins left="0" right="0" top="0.39370078740157483" bottom="0.39370078740157483" header="0" footer="0"/>
  <pageSetup paperSize="9" scale="77" fitToHeight="0" orientation="landscape" r:id="rId1"/>
  <headerFooter>
    <oddHeader>&amp;C&amp;A</oddHeader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75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754" priority="25" stopIfTrue="1" operator="equal">
      <formula>1</formula>
    </cfRule>
  </conditionalFormatting>
  <conditionalFormatting sqref="N98 N101 N65:U65 N74:Q74 N77 N83:O83 N92:O92 N107:O107 N68:U68 T70:U70 N134:U134 S136:T136">
    <cfRule type="cellIs" dxfId="753" priority="27" stopIfTrue="1" operator="equal">
      <formula>9</formula>
    </cfRule>
  </conditionalFormatting>
  <conditionalFormatting sqref="N31">
    <cfRule type="cellIs" dxfId="752" priority="22" stopIfTrue="1" operator="equal">
      <formula>0</formula>
    </cfRule>
  </conditionalFormatting>
  <conditionalFormatting sqref="N31">
    <cfRule type="cellIs" dxfId="751" priority="21" stopIfTrue="1" operator="equal">
      <formula>1</formula>
    </cfRule>
  </conditionalFormatting>
  <conditionalFormatting sqref="P50:Q50">
    <cfRule type="cellIs" dxfId="750" priority="24" stopIfTrue="1" operator="equal">
      <formula>0</formula>
    </cfRule>
  </conditionalFormatting>
  <conditionalFormatting sqref="P50:Q50">
    <cfRule type="cellIs" dxfId="749" priority="23" stopIfTrue="1" operator="equal">
      <formula>1</formula>
    </cfRule>
  </conditionalFormatting>
  <conditionalFormatting sqref="N44:O44 N47">
    <cfRule type="cellIs" dxfId="748" priority="20" stopIfTrue="1" operator="equal">
      <formula>0</formula>
    </cfRule>
  </conditionalFormatting>
  <conditionalFormatting sqref="N44:O44 N47">
    <cfRule type="cellIs" dxfId="747" priority="19" stopIfTrue="1" operator="equal">
      <formula>1</formula>
    </cfRule>
  </conditionalFormatting>
  <conditionalFormatting sqref="P92">
    <cfRule type="cellIs" dxfId="746" priority="14" stopIfTrue="1" operator="equal">
      <formula>0</formula>
    </cfRule>
  </conditionalFormatting>
  <conditionalFormatting sqref="P92">
    <cfRule type="cellIs" dxfId="745" priority="13" stopIfTrue="1" operator="equal">
      <formula>1</formula>
    </cfRule>
  </conditionalFormatting>
  <conditionalFormatting sqref="P92">
    <cfRule type="cellIs" dxfId="744" priority="15" stopIfTrue="1" operator="equal">
      <formula>9</formula>
    </cfRule>
  </conditionalFormatting>
  <conditionalFormatting sqref="N86:O86">
    <cfRule type="cellIs" dxfId="743" priority="17" stopIfTrue="1" operator="equal">
      <formula>0</formula>
    </cfRule>
  </conditionalFormatting>
  <conditionalFormatting sqref="N86:O86">
    <cfRule type="cellIs" dxfId="742" priority="16" stopIfTrue="1" operator="equal">
      <formula>1</formula>
    </cfRule>
  </conditionalFormatting>
  <conditionalFormatting sqref="N86:O86">
    <cfRule type="cellIs" dxfId="741" priority="18" stopIfTrue="1" operator="equal">
      <formula>9</formula>
    </cfRule>
  </conditionalFormatting>
  <conditionalFormatting sqref="N119">
    <cfRule type="cellIs" dxfId="740" priority="8" stopIfTrue="1" operator="equal">
      <formula>0</formula>
    </cfRule>
  </conditionalFormatting>
  <conditionalFormatting sqref="N119">
    <cfRule type="cellIs" dxfId="739" priority="7" stopIfTrue="1" operator="equal">
      <formula>1</formula>
    </cfRule>
  </conditionalFormatting>
  <conditionalFormatting sqref="N119">
    <cfRule type="cellIs" dxfId="738" priority="9" stopIfTrue="1" operator="equal">
      <formula>9</formula>
    </cfRule>
  </conditionalFormatting>
  <conditionalFormatting sqref="N113">
    <cfRule type="cellIs" dxfId="737" priority="11" stopIfTrue="1" operator="equal">
      <formula>0</formula>
    </cfRule>
  </conditionalFormatting>
  <conditionalFormatting sqref="N113">
    <cfRule type="cellIs" dxfId="736" priority="10" stopIfTrue="1" operator="equal">
      <formula>1</formula>
    </cfRule>
  </conditionalFormatting>
  <conditionalFormatting sqref="N113">
    <cfRule type="cellIs" dxfId="735" priority="12" stopIfTrue="1" operator="equal">
      <formula>9</formula>
    </cfRule>
  </conditionalFormatting>
  <conditionalFormatting sqref="N125:P125">
    <cfRule type="cellIs" dxfId="734" priority="5" stopIfTrue="1" operator="equal">
      <formula>0</formula>
    </cfRule>
  </conditionalFormatting>
  <conditionalFormatting sqref="N125:P125">
    <cfRule type="cellIs" dxfId="733" priority="4" stopIfTrue="1" operator="equal">
      <formula>1</formula>
    </cfRule>
  </conditionalFormatting>
  <conditionalFormatting sqref="N125:P125">
    <cfRule type="cellIs" dxfId="732" priority="6" stopIfTrue="1" operator="equal">
      <formula>9</formula>
    </cfRule>
  </conditionalFormatting>
  <conditionalFormatting sqref="N128">
    <cfRule type="cellIs" dxfId="731" priority="1" stopIfTrue="1" operator="equal">
      <formula>1</formula>
    </cfRule>
  </conditionalFormatting>
  <conditionalFormatting sqref="N128">
    <cfRule type="cellIs" dxfId="730" priority="2" stopIfTrue="1" operator="equal">
      <formula>0</formula>
    </cfRule>
  </conditionalFormatting>
  <conditionalFormatting sqref="N128">
    <cfRule type="cellIs" dxfId="72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72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727" priority="25" stopIfTrue="1" operator="equal">
      <formula>1</formula>
    </cfRule>
  </conditionalFormatting>
  <conditionalFormatting sqref="N98 N101 N65:U65 N74:Q74 N77 N83:O83 N92:O92 N107:O107 N68:U68 T70:U70 N134:U134 S136:T136">
    <cfRule type="cellIs" dxfId="726" priority="27" stopIfTrue="1" operator="equal">
      <formula>9</formula>
    </cfRule>
  </conditionalFormatting>
  <conditionalFormatting sqref="N31">
    <cfRule type="cellIs" dxfId="725" priority="22" stopIfTrue="1" operator="equal">
      <formula>0</formula>
    </cfRule>
  </conditionalFormatting>
  <conditionalFormatting sqref="N31">
    <cfRule type="cellIs" dxfId="724" priority="21" stopIfTrue="1" operator="equal">
      <formula>1</formula>
    </cfRule>
  </conditionalFormatting>
  <conditionalFormatting sqref="P50:Q50">
    <cfRule type="cellIs" dxfId="723" priority="24" stopIfTrue="1" operator="equal">
      <formula>0</formula>
    </cfRule>
  </conditionalFormatting>
  <conditionalFormatting sqref="P50:Q50">
    <cfRule type="cellIs" dxfId="722" priority="23" stopIfTrue="1" operator="equal">
      <formula>1</formula>
    </cfRule>
  </conditionalFormatting>
  <conditionalFormatting sqref="N44:O44 N47">
    <cfRule type="cellIs" dxfId="721" priority="20" stopIfTrue="1" operator="equal">
      <formula>0</formula>
    </cfRule>
  </conditionalFormatting>
  <conditionalFormatting sqref="N44:O44 N47">
    <cfRule type="cellIs" dxfId="720" priority="19" stopIfTrue="1" operator="equal">
      <formula>1</formula>
    </cfRule>
  </conditionalFormatting>
  <conditionalFormatting sqref="P92">
    <cfRule type="cellIs" dxfId="719" priority="14" stopIfTrue="1" operator="equal">
      <formula>0</formula>
    </cfRule>
  </conditionalFormatting>
  <conditionalFormatting sqref="P92">
    <cfRule type="cellIs" dxfId="718" priority="13" stopIfTrue="1" operator="equal">
      <formula>1</formula>
    </cfRule>
  </conditionalFormatting>
  <conditionalFormatting sqref="P92">
    <cfRule type="cellIs" dxfId="717" priority="15" stopIfTrue="1" operator="equal">
      <formula>9</formula>
    </cfRule>
  </conditionalFormatting>
  <conditionalFormatting sqref="N86:O86">
    <cfRule type="cellIs" dxfId="716" priority="17" stopIfTrue="1" operator="equal">
      <formula>0</formula>
    </cfRule>
  </conditionalFormatting>
  <conditionalFormatting sqref="N86:O86">
    <cfRule type="cellIs" dxfId="715" priority="16" stopIfTrue="1" operator="equal">
      <formula>1</formula>
    </cfRule>
  </conditionalFormatting>
  <conditionalFormatting sqref="N86:O86">
    <cfRule type="cellIs" dxfId="714" priority="18" stopIfTrue="1" operator="equal">
      <formula>9</formula>
    </cfRule>
  </conditionalFormatting>
  <conditionalFormatting sqref="N119">
    <cfRule type="cellIs" dxfId="713" priority="8" stopIfTrue="1" operator="equal">
      <formula>0</formula>
    </cfRule>
  </conditionalFormatting>
  <conditionalFormatting sqref="N119">
    <cfRule type="cellIs" dxfId="712" priority="7" stopIfTrue="1" operator="equal">
      <formula>1</formula>
    </cfRule>
  </conditionalFormatting>
  <conditionalFormatting sqref="N119">
    <cfRule type="cellIs" dxfId="711" priority="9" stopIfTrue="1" operator="equal">
      <formula>9</formula>
    </cfRule>
  </conditionalFormatting>
  <conditionalFormatting sqref="N113">
    <cfRule type="cellIs" dxfId="710" priority="11" stopIfTrue="1" operator="equal">
      <formula>0</formula>
    </cfRule>
  </conditionalFormatting>
  <conditionalFormatting sqref="N113">
    <cfRule type="cellIs" dxfId="709" priority="10" stopIfTrue="1" operator="equal">
      <formula>1</formula>
    </cfRule>
  </conditionalFormatting>
  <conditionalFormatting sqref="N113">
    <cfRule type="cellIs" dxfId="708" priority="12" stopIfTrue="1" operator="equal">
      <formula>9</formula>
    </cfRule>
  </conditionalFormatting>
  <conditionalFormatting sqref="N125:P125">
    <cfRule type="cellIs" dxfId="707" priority="5" stopIfTrue="1" operator="equal">
      <formula>0</formula>
    </cfRule>
  </conditionalFormatting>
  <conditionalFormatting sqref="N125:P125">
    <cfRule type="cellIs" dxfId="706" priority="4" stopIfTrue="1" operator="equal">
      <formula>1</formula>
    </cfRule>
  </conditionalFormatting>
  <conditionalFormatting sqref="N125:P125">
    <cfRule type="cellIs" dxfId="705" priority="6" stopIfTrue="1" operator="equal">
      <formula>9</formula>
    </cfRule>
  </conditionalFormatting>
  <conditionalFormatting sqref="N128">
    <cfRule type="cellIs" dxfId="704" priority="1" stopIfTrue="1" operator="equal">
      <formula>1</formula>
    </cfRule>
  </conditionalFormatting>
  <conditionalFormatting sqref="N128">
    <cfRule type="cellIs" dxfId="703" priority="2" stopIfTrue="1" operator="equal">
      <formula>0</formula>
    </cfRule>
  </conditionalFormatting>
  <conditionalFormatting sqref="N128">
    <cfRule type="cellIs" dxfId="70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70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700" priority="25" stopIfTrue="1" operator="equal">
      <formula>1</formula>
    </cfRule>
  </conditionalFormatting>
  <conditionalFormatting sqref="N98 N101 N65:U65 N74:Q74 N77 N83:O83 N92:O92 N107:O107 N68:U68 T70:U70 N134:U134 S136:T136">
    <cfRule type="cellIs" dxfId="699" priority="27" stopIfTrue="1" operator="equal">
      <formula>9</formula>
    </cfRule>
  </conditionalFormatting>
  <conditionalFormatting sqref="N31">
    <cfRule type="cellIs" dxfId="698" priority="22" stopIfTrue="1" operator="equal">
      <formula>0</formula>
    </cfRule>
  </conditionalFormatting>
  <conditionalFormatting sqref="N31">
    <cfRule type="cellIs" dxfId="697" priority="21" stopIfTrue="1" operator="equal">
      <formula>1</formula>
    </cfRule>
  </conditionalFormatting>
  <conditionalFormatting sqref="P50:Q50">
    <cfRule type="cellIs" dxfId="696" priority="24" stopIfTrue="1" operator="equal">
      <formula>0</formula>
    </cfRule>
  </conditionalFormatting>
  <conditionalFormatting sqref="P50:Q50">
    <cfRule type="cellIs" dxfId="695" priority="23" stopIfTrue="1" operator="equal">
      <formula>1</formula>
    </cfRule>
  </conditionalFormatting>
  <conditionalFormatting sqref="N44:O44 N47">
    <cfRule type="cellIs" dxfId="694" priority="20" stopIfTrue="1" operator="equal">
      <formula>0</formula>
    </cfRule>
  </conditionalFormatting>
  <conditionalFormatting sqref="N44:O44 N47">
    <cfRule type="cellIs" dxfId="693" priority="19" stopIfTrue="1" operator="equal">
      <formula>1</formula>
    </cfRule>
  </conditionalFormatting>
  <conditionalFormatting sqref="P92">
    <cfRule type="cellIs" dxfId="692" priority="14" stopIfTrue="1" operator="equal">
      <formula>0</formula>
    </cfRule>
  </conditionalFormatting>
  <conditionalFormatting sqref="P92">
    <cfRule type="cellIs" dxfId="691" priority="13" stopIfTrue="1" operator="equal">
      <formula>1</formula>
    </cfRule>
  </conditionalFormatting>
  <conditionalFormatting sqref="P92">
    <cfRule type="cellIs" dxfId="690" priority="15" stopIfTrue="1" operator="equal">
      <formula>9</formula>
    </cfRule>
  </conditionalFormatting>
  <conditionalFormatting sqref="N86:O86">
    <cfRule type="cellIs" dxfId="689" priority="17" stopIfTrue="1" operator="equal">
      <formula>0</formula>
    </cfRule>
  </conditionalFormatting>
  <conditionalFormatting sqref="N86:O86">
    <cfRule type="cellIs" dxfId="688" priority="16" stopIfTrue="1" operator="equal">
      <formula>1</formula>
    </cfRule>
  </conditionalFormatting>
  <conditionalFormatting sqref="N86:O86">
    <cfRule type="cellIs" dxfId="687" priority="18" stopIfTrue="1" operator="equal">
      <formula>9</formula>
    </cfRule>
  </conditionalFormatting>
  <conditionalFormatting sqref="N119">
    <cfRule type="cellIs" dxfId="686" priority="8" stopIfTrue="1" operator="equal">
      <formula>0</formula>
    </cfRule>
  </conditionalFormatting>
  <conditionalFormatting sqref="N119">
    <cfRule type="cellIs" dxfId="685" priority="7" stopIfTrue="1" operator="equal">
      <formula>1</formula>
    </cfRule>
  </conditionalFormatting>
  <conditionalFormatting sqref="N119">
    <cfRule type="cellIs" dxfId="684" priority="9" stopIfTrue="1" operator="equal">
      <formula>9</formula>
    </cfRule>
  </conditionalFormatting>
  <conditionalFormatting sqref="N113">
    <cfRule type="cellIs" dxfId="683" priority="11" stopIfTrue="1" operator="equal">
      <formula>0</formula>
    </cfRule>
  </conditionalFormatting>
  <conditionalFormatting sqref="N113">
    <cfRule type="cellIs" dxfId="682" priority="10" stopIfTrue="1" operator="equal">
      <formula>1</formula>
    </cfRule>
  </conditionalFormatting>
  <conditionalFormatting sqref="N113">
    <cfRule type="cellIs" dxfId="681" priority="12" stopIfTrue="1" operator="equal">
      <formula>9</formula>
    </cfRule>
  </conditionalFormatting>
  <conditionalFormatting sqref="N125:P125">
    <cfRule type="cellIs" dxfId="680" priority="5" stopIfTrue="1" operator="equal">
      <formula>0</formula>
    </cfRule>
  </conditionalFormatting>
  <conditionalFormatting sqref="N125:P125">
    <cfRule type="cellIs" dxfId="679" priority="4" stopIfTrue="1" operator="equal">
      <formula>1</formula>
    </cfRule>
  </conditionalFormatting>
  <conditionalFormatting sqref="N125:P125">
    <cfRule type="cellIs" dxfId="678" priority="6" stopIfTrue="1" operator="equal">
      <formula>9</formula>
    </cfRule>
  </conditionalFormatting>
  <conditionalFormatting sqref="N128">
    <cfRule type="cellIs" dxfId="677" priority="1" stopIfTrue="1" operator="equal">
      <formula>1</formula>
    </cfRule>
  </conditionalFormatting>
  <conditionalFormatting sqref="N128">
    <cfRule type="cellIs" dxfId="676" priority="2" stopIfTrue="1" operator="equal">
      <formula>0</formula>
    </cfRule>
  </conditionalFormatting>
  <conditionalFormatting sqref="N128">
    <cfRule type="cellIs" dxfId="67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67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673" priority="25" stopIfTrue="1" operator="equal">
      <formula>1</formula>
    </cfRule>
  </conditionalFormatting>
  <conditionalFormatting sqref="N98 N101 N65:U65 N74:Q74 N77 N83:O83 N92:O92 N107:O107 N68:U68 T70:U70 N134:U134 S136:T136">
    <cfRule type="cellIs" dxfId="672" priority="27" stopIfTrue="1" operator="equal">
      <formula>9</formula>
    </cfRule>
  </conditionalFormatting>
  <conditionalFormatting sqref="N31">
    <cfRule type="cellIs" dxfId="671" priority="22" stopIfTrue="1" operator="equal">
      <formula>0</formula>
    </cfRule>
  </conditionalFormatting>
  <conditionalFormatting sqref="N31">
    <cfRule type="cellIs" dxfId="670" priority="21" stopIfTrue="1" operator="equal">
      <formula>1</formula>
    </cfRule>
  </conditionalFormatting>
  <conditionalFormatting sqref="P50:Q50">
    <cfRule type="cellIs" dxfId="669" priority="24" stopIfTrue="1" operator="equal">
      <formula>0</formula>
    </cfRule>
  </conditionalFormatting>
  <conditionalFormatting sqref="P50:Q50">
    <cfRule type="cellIs" dxfId="668" priority="23" stopIfTrue="1" operator="equal">
      <formula>1</formula>
    </cfRule>
  </conditionalFormatting>
  <conditionalFormatting sqref="N44:O44 N47">
    <cfRule type="cellIs" dxfId="667" priority="20" stopIfTrue="1" operator="equal">
      <formula>0</formula>
    </cfRule>
  </conditionalFormatting>
  <conditionalFormatting sqref="N44:O44 N47">
    <cfRule type="cellIs" dxfId="666" priority="19" stopIfTrue="1" operator="equal">
      <formula>1</formula>
    </cfRule>
  </conditionalFormatting>
  <conditionalFormatting sqref="P92">
    <cfRule type="cellIs" dxfId="665" priority="14" stopIfTrue="1" operator="equal">
      <formula>0</formula>
    </cfRule>
  </conditionalFormatting>
  <conditionalFormatting sqref="P92">
    <cfRule type="cellIs" dxfId="664" priority="13" stopIfTrue="1" operator="equal">
      <formula>1</formula>
    </cfRule>
  </conditionalFormatting>
  <conditionalFormatting sqref="P92">
    <cfRule type="cellIs" dxfId="663" priority="15" stopIfTrue="1" operator="equal">
      <formula>9</formula>
    </cfRule>
  </conditionalFormatting>
  <conditionalFormatting sqref="N86:O86">
    <cfRule type="cellIs" dxfId="662" priority="17" stopIfTrue="1" operator="equal">
      <formula>0</formula>
    </cfRule>
  </conditionalFormatting>
  <conditionalFormatting sqref="N86:O86">
    <cfRule type="cellIs" dxfId="661" priority="16" stopIfTrue="1" operator="equal">
      <formula>1</formula>
    </cfRule>
  </conditionalFormatting>
  <conditionalFormatting sqref="N86:O86">
    <cfRule type="cellIs" dxfId="660" priority="18" stopIfTrue="1" operator="equal">
      <formula>9</formula>
    </cfRule>
  </conditionalFormatting>
  <conditionalFormatting sqref="N119">
    <cfRule type="cellIs" dxfId="659" priority="8" stopIfTrue="1" operator="equal">
      <formula>0</formula>
    </cfRule>
  </conditionalFormatting>
  <conditionalFormatting sqref="N119">
    <cfRule type="cellIs" dxfId="658" priority="7" stopIfTrue="1" operator="equal">
      <formula>1</formula>
    </cfRule>
  </conditionalFormatting>
  <conditionalFormatting sqref="N119">
    <cfRule type="cellIs" dxfId="657" priority="9" stopIfTrue="1" operator="equal">
      <formula>9</formula>
    </cfRule>
  </conditionalFormatting>
  <conditionalFormatting sqref="N113">
    <cfRule type="cellIs" dxfId="656" priority="11" stopIfTrue="1" operator="equal">
      <formula>0</formula>
    </cfRule>
  </conditionalFormatting>
  <conditionalFormatting sqref="N113">
    <cfRule type="cellIs" dxfId="655" priority="10" stopIfTrue="1" operator="equal">
      <formula>1</formula>
    </cfRule>
  </conditionalFormatting>
  <conditionalFormatting sqref="N113">
    <cfRule type="cellIs" dxfId="654" priority="12" stopIfTrue="1" operator="equal">
      <formula>9</formula>
    </cfRule>
  </conditionalFormatting>
  <conditionalFormatting sqref="N125:P125">
    <cfRule type="cellIs" dxfId="653" priority="5" stopIfTrue="1" operator="equal">
      <formula>0</formula>
    </cfRule>
  </conditionalFormatting>
  <conditionalFormatting sqref="N125:P125">
    <cfRule type="cellIs" dxfId="652" priority="4" stopIfTrue="1" operator="equal">
      <formula>1</formula>
    </cfRule>
  </conditionalFormatting>
  <conditionalFormatting sqref="N125:P125">
    <cfRule type="cellIs" dxfId="651" priority="6" stopIfTrue="1" operator="equal">
      <formula>9</formula>
    </cfRule>
  </conditionalFormatting>
  <conditionalFormatting sqref="N128">
    <cfRule type="cellIs" dxfId="650" priority="1" stopIfTrue="1" operator="equal">
      <formula>1</formula>
    </cfRule>
  </conditionalFormatting>
  <conditionalFormatting sqref="N128">
    <cfRule type="cellIs" dxfId="649" priority="2" stopIfTrue="1" operator="equal">
      <formula>0</formula>
    </cfRule>
  </conditionalFormatting>
  <conditionalFormatting sqref="N128">
    <cfRule type="cellIs" dxfId="64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64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646" priority="25" stopIfTrue="1" operator="equal">
      <formula>1</formula>
    </cfRule>
  </conditionalFormatting>
  <conditionalFormatting sqref="N98 N101 N65:U65 N74:Q74 N77 N83:O83 N92:O92 N107:O107 N68:U68 T70:U70 N134:U134 S136:T136">
    <cfRule type="cellIs" dxfId="645" priority="27" stopIfTrue="1" operator="equal">
      <formula>9</formula>
    </cfRule>
  </conditionalFormatting>
  <conditionalFormatting sqref="N31">
    <cfRule type="cellIs" dxfId="644" priority="22" stopIfTrue="1" operator="equal">
      <formula>0</formula>
    </cfRule>
  </conditionalFormatting>
  <conditionalFormatting sqref="N31">
    <cfRule type="cellIs" dxfId="643" priority="21" stopIfTrue="1" operator="equal">
      <formula>1</formula>
    </cfRule>
  </conditionalFormatting>
  <conditionalFormatting sqref="P50:Q50">
    <cfRule type="cellIs" dxfId="642" priority="24" stopIfTrue="1" operator="equal">
      <formula>0</formula>
    </cfRule>
  </conditionalFormatting>
  <conditionalFormatting sqref="P50:Q50">
    <cfRule type="cellIs" dxfId="641" priority="23" stopIfTrue="1" operator="equal">
      <formula>1</formula>
    </cfRule>
  </conditionalFormatting>
  <conditionalFormatting sqref="N44:O44 N47">
    <cfRule type="cellIs" dxfId="640" priority="20" stopIfTrue="1" operator="equal">
      <formula>0</formula>
    </cfRule>
  </conditionalFormatting>
  <conditionalFormatting sqref="N44:O44 N47">
    <cfRule type="cellIs" dxfId="639" priority="19" stopIfTrue="1" operator="equal">
      <formula>1</formula>
    </cfRule>
  </conditionalFormatting>
  <conditionalFormatting sqref="P92">
    <cfRule type="cellIs" dxfId="638" priority="14" stopIfTrue="1" operator="equal">
      <formula>0</formula>
    </cfRule>
  </conditionalFormatting>
  <conditionalFormatting sqref="P92">
    <cfRule type="cellIs" dxfId="637" priority="13" stopIfTrue="1" operator="equal">
      <formula>1</formula>
    </cfRule>
  </conditionalFormatting>
  <conditionalFormatting sqref="P92">
    <cfRule type="cellIs" dxfId="636" priority="15" stopIfTrue="1" operator="equal">
      <formula>9</formula>
    </cfRule>
  </conditionalFormatting>
  <conditionalFormatting sqref="N86:O86">
    <cfRule type="cellIs" dxfId="635" priority="17" stopIfTrue="1" operator="equal">
      <formula>0</formula>
    </cfRule>
  </conditionalFormatting>
  <conditionalFormatting sqref="N86:O86">
    <cfRule type="cellIs" dxfId="634" priority="16" stopIfTrue="1" operator="equal">
      <formula>1</formula>
    </cfRule>
  </conditionalFormatting>
  <conditionalFormatting sqref="N86:O86">
    <cfRule type="cellIs" dxfId="633" priority="18" stopIfTrue="1" operator="equal">
      <formula>9</formula>
    </cfRule>
  </conditionalFormatting>
  <conditionalFormatting sqref="N119">
    <cfRule type="cellIs" dxfId="632" priority="8" stopIfTrue="1" operator="equal">
      <formula>0</formula>
    </cfRule>
  </conditionalFormatting>
  <conditionalFormatting sqref="N119">
    <cfRule type="cellIs" dxfId="631" priority="7" stopIfTrue="1" operator="equal">
      <formula>1</formula>
    </cfRule>
  </conditionalFormatting>
  <conditionalFormatting sqref="N119">
    <cfRule type="cellIs" dxfId="630" priority="9" stopIfTrue="1" operator="equal">
      <formula>9</formula>
    </cfRule>
  </conditionalFormatting>
  <conditionalFormatting sqref="N113">
    <cfRule type="cellIs" dxfId="629" priority="11" stopIfTrue="1" operator="equal">
      <formula>0</formula>
    </cfRule>
  </conditionalFormatting>
  <conditionalFormatting sqref="N113">
    <cfRule type="cellIs" dxfId="628" priority="10" stopIfTrue="1" operator="equal">
      <formula>1</formula>
    </cfRule>
  </conditionalFormatting>
  <conditionalFormatting sqref="N113">
    <cfRule type="cellIs" dxfId="627" priority="12" stopIfTrue="1" operator="equal">
      <formula>9</formula>
    </cfRule>
  </conditionalFormatting>
  <conditionalFormatting sqref="N125:P125">
    <cfRule type="cellIs" dxfId="626" priority="5" stopIfTrue="1" operator="equal">
      <formula>0</formula>
    </cfRule>
  </conditionalFormatting>
  <conditionalFormatting sqref="N125:P125">
    <cfRule type="cellIs" dxfId="625" priority="4" stopIfTrue="1" operator="equal">
      <formula>1</formula>
    </cfRule>
  </conditionalFormatting>
  <conditionalFormatting sqref="N125:P125">
    <cfRule type="cellIs" dxfId="624" priority="6" stopIfTrue="1" operator="equal">
      <formula>9</formula>
    </cfRule>
  </conditionalFormatting>
  <conditionalFormatting sqref="N128">
    <cfRule type="cellIs" dxfId="623" priority="1" stopIfTrue="1" operator="equal">
      <formula>1</formula>
    </cfRule>
  </conditionalFormatting>
  <conditionalFormatting sqref="N128">
    <cfRule type="cellIs" dxfId="622" priority="2" stopIfTrue="1" operator="equal">
      <formula>0</formula>
    </cfRule>
  </conditionalFormatting>
  <conditionalFormatting sqref="N128">
    <cfRule type="cellIs" dxfId="62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62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619" priority="25" stopIfTrue="1" operator="equal">
      <formula>1</formula>
    </cfRule>
  </conditionalFormatting>
  <conditionalFormatting sqref="N98 N101 N65:U65 N74:Q74 N77 N83:O83 N92:O92 N107:O107 N68:U68 T70:U70 N134:U134 S136:T136">
    <cfRule type="cellIs" dxfId="618" priority="27" stopIfTrue="1" operator="equal">
      <formula>9</formula>
    </cfRule>
  </conditionalFormatting>
  <conditionalFormatting sqref="N31">
    <cfRule type="cellIs" dxfId="617" priority="22" stopIfTrue="1" operator="equal">
      <formula>0</formula>
    </cfRule>
  </conditionalFormatting>
  <conditionalFormatting sqref="N31">
    <cfRule type="cellIs" dxfId="616" priority="21" stopIfTrue="1" operator="equal">
      <formula>1</formula>
    </cfRule>
  </conditionalFormatting>
  <conditionalFormatting sqref="P50:Q50">
    <cfRule type="cellIs" dxfId="615" priority="24" stopIfTrue="1" operator="equal">
      <formula>0</formula>
    </cfRule>
  </conditionalFormatting>
  <conditionalFormatting sqref="P50:Q50">
    <cfRule type="cellIs" dxfId="614" priority="23" stopIfTrue="1" operator="equal">
      <formula>1</formula>
    </cfRule>
  </conditionalFormatting>
  <conditionalFormatting sqref="N44:O44 N47">
    <cfRule type="cellIs" dxfId="613" priority="20" stopIfTrue="1" operator="equal">
      <formula>0</formula>
    </cfRule>
  </conditionalFormatting>
  <conditionalFormatting sqref="N44:O44 N47">
    <cfRule type="cellIs" dxfId="612" priority="19" stopIfTrue="1" operator="equal">
      <formula>1</formula>
    </cfRule>
  </conditionalFormatting>
  <conditionalFormatting sqref="P92">
    <cfRule type="cellIs" dxfId="611" priority="14" stopIfTrue="1" operator="equal">
      <formula>0</formula>
    </cfRule>
  </conditionalFormatting>
  <conditionalFormatting sqref="P92">
    <cfRule type="cellIs" dxfId="610" priority="13" stopIfTrue="1" operator="equal">
      <formula>1</formula>
    </cfRule>
  </conditionalFormatting>
  <conditionalFormatting sqref="P92">
    <cfRule type="cellIs" dxfId="609" priority="15" stopIfTrue="1" operator="equal">
      <formula>9</formula>
    </cfRule>
  </conditionalFormatting>
  <conditionalFormatting sqref="N86:O86">
    <cfRule type="cellIs" dxfId="608" priority="17" stopIfTrue="1" operator="equal">
      <formula>0</formula>
    </cfRule>
  </conditionalFormatting>
  <conditionalFormatting sqref="N86:O86">
    <cfRule type="cellIs" dxfId="607" priority="16" stopIfTrue="1" operator="equal">
      <formula>1</formula>
    </cfRule>
  </conditionalFormatting>
  <conditionalFormatting sqref="N86:O86">
    <cfRule type="cellIs" dxfId="606" priority="18" stopIfTrue="1" operator="equal">
      <formula>9</formula>
    </cfRule>
  </conditionalFormatting>
  <conditionalFormatting sqref="N119">
    <cfRule type="cellIs" dxfId="605" priority="8" stopIfTrue="1" operator="equal">
      <formula>0</formula>
    </cfRule>
  </conditionalFormatting>
  <conditionalFormatting sqref="N119">
    <cfRule type="cellIs" dxfId="604" priority="7" stopIfTrue="1" operator="equal">
      <formula>1</formula>
    </cfRule>
  </conditionalFormatting>
  <conditionalFormatting sqref="N119">
    <cfRule type="cellIs" dxfId="603" priority="9" stopIfTrue="1" operator="equal">
      <formula>9</formula>
    </cfRule>
  </conditionalFormatting>
  <conditionalFormatting sqref="N113">
    <cfRule type="cellIs" dxfId="602" priority="11" stopIfTrue="1" operator="equal">
      <formula>0</formula>
    </cfRule>
  </conditionalFormatting>
  <conditionalFormatting sqref="N113">
    <cfRule type="cellIs" dxfId="601" priority="10" stopIfTrue="1" operator="equal">
      <formula>1</formula>
    </cfRule>
  </conditionalFormatting>
  <conditionalFormatting sqref="N113">
    <cfRule type="cellIs" dxfId="600" priority="12" stopIfTrue="1" operator="equal">
      <formula>9</formula>
    </cfRule>
  </conditionalFormatting>
  <conditionalFormatting sqref="N125:P125">
    <cfRule type="cellIs" dxfId="599" priority="5" stopIfTrue="1" operator="equal">
      <formula>0</formula>
    </cfRule>
  </conditionalFormatting>
  <conditionalFormatting sqref="N125:P125">
    <cfRule type="cellIs" dxfId="598" priority="4" stopIfTrue="1" operator="equal">
      <formula>1</formula>
    </cfRule>
  </conditionalFormatting>
  <conditionalFormatting sqref="N125:P125">
    <cfRule type="cellIs" dxfId="597" priority="6" stopIfTrue="1" operator="equal">
      <formula>9</formula>
    </cfRule>
  </conditionalFormatting>
  <conditionalFormatting sqref="N128">
    <cfRule type="cellIs" dxfId="596" priority="1" stopIfTrue="1" operator="equal">
      <formula>1</formula>
    </cfRule>
  </conditionalFormatting>
  <conditionalFormatting sqref="N128">
    <cfRule type="cellIs" dxfId="595" priority="2" stopIfTrue="1" operator="equal">
      <formula>0</formula>
    </cfRule>
  </conditionalFormatting>
  <conditionalFormatting sqref="N128">
    <cfRule type="cellIs" dxfId="59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49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59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592" priority="25" stopIfTrue="1" operator="equal">
      <formula>1</formula>
    </cfRule>
  </conditionalFormatting>
  <conditionalFormatting sqref="N98 N101 N65:U65 N74:Q74 N77 N83:O83 N92:O92 N107:O107 N68:U68 T70:U70 N134:U134 S136:T136">
    <cfRule type="cellIs" dxfId="591" priority="27" stopIfTrue="1" operator="equal">
      <formula>9</formula>
    </cfRule>
  </conditionalFormatting>
  <conditionalFormatting sqref="N31">
    <cfRule type="cellIs" dxfId="590" priority="22" stopIfTrue="1" operator="equal">
      <formula>0</formula>
    </cfRule>
  </conditionalFormatting>
  <conditionalFormatting sqref="N31">
    <cfRule type="cellIs" dxfId="589" priority="21" stopIfTrue="1" operator="equal">
      <formula>1</formula>
    </cfRule>
  </conditionalFormatting>
  <conditionalFormatting sqref="P50:Q50">
    <cfRule type="cellIs" dxfId="588" priority="24" stopIfTrue="1" operator="equal">
      <formula>0</formula>
    </cfRule>
  </conditionalFormatting>
  <conditionalFormatting sqref="P50:Q50">
    <cfRule type="cellIs" dxfId="587" priority="23" stopIfTrue="1" operator="equal">
      <formula>1</formula>
    </cfRule>
  </conditionalFormatting>
  <conditionalFormatting sqref="N44:O44 N47">
    <cfRule type="cellIs" dxfId="586" priority="20" stopIfTrue="1" operator="equal">
      <formula>0</formula>
    </cfRule>
  </conditionalFormatting>
  <conditionalFormatting sqref="N44:O44 N47">
    <cfRule type="cellIs" dxfId="585" priority="19" stopIfTrue="1" operator="equal">
      <formula>1</formula>
    </cfRule>
  </conditionalFormatting>
  <conditionalFormatting sqref="P92">
    <cfRule type="cellIs" dxfId="584" priority="14" stopIfTrue="1" operator="equal">
      <formula>0</formula>
    </cfRule>
  </conditionalFormatting>
  <conditionalFormatting sqref="P92">
    <cfRule type="cellIs" dxfId="583" priority="13" stopIfTrue="1" operator="equal">
      <formula>1</formula>
    </cfRule>
  </conditionalFormatting>
  <conditionalFormatting sqref="P92">
    <cfRule type="cellIs" dxfId="582" priority="15" stopIfTrue="1" operator="equal">
      <formula>9</formula>
    </cfRule>
  </conditionalFormatting>
  <conditionalFormatting sqref="N86:O86">
    <cfRule type="cellIs" dxfId="581" priority="17" stopIfTrue="1" operator="equal">
      <formula>0</formula>
    </cfRule>
  </conditionalFormatting>
  <conditionalFormatting sqref="N86:O86">
    <cfRule type="cellIs" dxfId="580" priority="16" stopIfTrue="1" operator="equal">
      <formula>1</formula>
    </cfRule>
  </conditionalFormatting>
  <conditionalFormatting sqref="N86:O86">
    <cfRule type="cellIs" dxfId="579" priority="18" stopIfTrue="1" operator="equal">
      <formula>9</formula>
    </cfRule>
  </conditionalFormatting>
  <conditionalFormatting sqref="N119">
    <cfRule type="cellIs" dxfId="578" priority="8" stopIfTrue="1" operator="equal">
      <formula>0</formula>
    </cfRule>
  </conditionalFormatting>
  <conditionalFormatting sqref="N119">
    <cfRule type="cellIs" dxfId="577" priority="7" stopIfTrue="1" operator="equal">
      <formula>1</formula>
    </cfRule>
  </conditionalFormatting>
  <conditionalFormatting sqref="N119">
    <cfRule type="cellIs" dxfId="576" priority="9" stopIfTrue="1" operator="equal">
      <formula>9</formula>
    </cfRule>
  </conditionalFormatting>
  <conditionalFormatting sqref="N113">
    <cfRule type="cellIs" dxfId="575" priority="11" stopIfTrue="1" operator="equal">
      <formula>0</formula>
    </cfRule>
  </conditionalFormatting>
  <conditionalFormatting sqref="N113">
    <cfRule type="cellIs" dxfId="574" priority="10" stopIfTrue="1" operator="equal">
      <formula>1</formula>
    </cfRule>
  </conditionalFormatting>
  <conditionalFormatting sqref="N113">
    <cfRule type="cellIs" dxfId="573" priority="12" stopIfTrue="1" operator="equal">
      <formula>9</formula>
    </cfRule>
  </conditionalFormatting>
  <conditionalFormatting sqref="N125:P125">
    <cfRule type="cellIs" dxfId="572" priority="5" stopIfTrue="1" operator="equal">
      <formula>0</formula>
    </cfRule>
  </conditionalFormatting>
  <conditionalFormatting sqref="N125:P125">
    <cfRule type="cellIs" dxfId="571" priority="4" stopIfTrue="1" operator="equal">
      <formula>1</formula>
    </cfRule>
  </conditionalFormatting>
  <conditionalFormatting sqref="N125:P125">
    <cfRule type="cellIs" dxfId="570" priority="6" stopIfTrue="1" operator="equal">
      <formula>9</formula>
    </cfRule>
  </conditionalFormatting>
  <conditionalFormatting sqref="N128">
    <cfRule type="cellIs" dxfId="569" priority="1" stopIfTrue="1" operator="equal">
      <formula>1</formula>
    </cfRule>
  </conditionalFormatting>
  <conditionalFormatting sqref="N128">
    <cfRule type="cellIs" dxfId="568" priority="2" stopIfTrue="1" operator="equal">
      <formula>0</formula>
    </cfRule>
  </conditionalFormatting>
  <conditionalFormatting sqref="N128">
    <cfRule type="cellIs" dxfId="56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56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565" priority="25" stopIfTrue="1" operator="equal">
      <formula>1</formula>
    </cfRule>
  </conditionalFormatting>
  <conditionalFormatting sqref="N98 N101 N65:U65 N74:Q74 N77 N83:O83 N92:O92 N107:O107 N68:U68 T70:U70 N134:U134 S136:T136">
    <cfRule type="cellIs" dxfId="564" priority="27" stopIfTrue="1" operator="equal">
      <formula>9</formula>
    </cfRule>
  </conditionalFormatting>
  <conditionalFormatting sqref="N31">
    <cfRule type="cellIs" dxfId="563" priority="22" stopIfTrue="1" operator="equal">
      <formula>0</formula>
    </cfRule>
  </conditionalFormatting>
  <conditionalFormatting sqref="N31">
    <cfRule type="cellIs" dxfId="562" priority="21" stopIfTrue="1" operator="equal">
      <formula>1</formula>
    </cfRule>
  </conditionalFormatting>
  <conditionalFormatting sqref="P50:Q50">
    <cfRule type="cellIs" dxfId="561" priority="24" stopIfTrue="1" operator="equal">
      <formula>0</formula>
    </cfRule>
  </conditionalFormatting>
  <conditionalFormatting sqref="P50:Q50">
    <cfRule type="cellIs" dxfId="560" priority="23" stopIfTrue="1" operator="equal">
      <formula>1</formula>
    </cfRule>
  </conditionalFormatting>
  <conditionalFormatting sqref="N44:O44 N47">
    <cfRule type="cellIs" dxfId="559" priority="20" stopIfTrue="1" operator="equal">
      <formula>0</formula>
    </cfRule>
  </conditionalFormatting>
  <conditionalFormatting sqref="N44:O44 N47">
    <cfRule type="cellIs" dxfId="558" priority="19" stopIfTrue="1" operator="equal">
      <formula>1</formula>
    </cfRule>
  </conditionalFormatting>
  <conditionalFormatting sqref="P92">
    <cfRule type="cellIs" dxfId="557" priority="14" stopIfTrue="1" operator="equal">
      <formula>0</formula>
    </cfRule>
  </conditionalFormatting>
  <conditionalFormatting sqref="P92">
    <cfRule type="cellIs" dxfId="556" priority="13" stopIfTrue="1" operator="equal">
      <formula>1</formula>
    </cfRule>
  </conditionalFormatting>
  <conditionalFormatting sqref="P92">
    <cfRule type="cellIs" dxfId="555" priority="15" stopIfTrue="1" operator="equal">
      <formula>9</formula>
    </cfRule>
  </conditionalFormatting>
  <conditionalFormatting sqref="N86:O86">
    <cfRule type="cellIs" dxfId="554" priority="17" stopIfTrue="1" operator="equal">
      <formula>0</formula>
    </cfRule>
  </conditionalFormatting>
  <conditionalFormatting sqref="N86:O86">
    <cfRule type="cellIs" dxfId="553" priority="16" stopIfTrue="1" operator="equal">
      <formula>1</formula>
    </cfRule>
  </conditionalFormatting>
  <conditionalFormatting sqref="N86:O86">
    <cfRule type="cellIs" dxfId="552" priority="18" stopIfTrue="1" operator="equal">
      <formula>9</formula>
    </cfRule>
  </conditionalFormatting>
  <conditionalFormatting sqref="N119">
    <cfRule type="cellIs" dxfId="551" priority="8" stopIfTrue="1" operator="equal">
      <formula>0</formula>
    </cfRule>
  </conditionalFormatting>
  <conditionalFormatting sqref="N119">
    <cfRule type="cellIs" dxfId="550" priority="7" stopIfTrue="1" operator="equal">
      <formula>1</formula>
    </cfRule>
  </conditionalFormatting>
  <conditionalFormatting sqref="N119">
    <cfRule type="cellIs" dxfId="549" priority="9" stopIfTrue="1" operator="equal">
      <formula>9</formula>
    </cfRule>
  </conditionalFormatting>
  <conditionalFormatting sqref="N113">
    <cfRule type="cellIs" dxfId="548" priority="11" stopIfTrue="1" operator="equal">
      <formula>0</formula>
    </cfRule>
  </conditionalFormatting>
  <conditionalFormatting sqref="N113">
    <cfRule type="cellIs" dxfId="547" priority="10" stopIfTrue="1" operator="equal">
      <formula>1</formula>
    </cfRule>
  </conditionalFormatting>
  <conditionalFormatting sqref="N113">
    <cfRule type="cellIs" dxfId="546" priority="12" stopIfTrue="1" operator="equal">
      <formula>9</formula>
    </cfRule>
  </conditionalFormatting>
  <conditionalFormatting sqref="N125:P125">
    <cfRule type="cellIs" dxfId="545" priority="5" stopIfTrue="1" operator="equal">
      <formula>0</formula>
    </cfRule>
  </conditionalFormatting>
  <conditionalFormatting sqref="N125:P125">
    <cfRule type="cellIs" dxfId="544" priority="4" stopIfTrue="1" operator="equal">
      <formula>1</formula>
    </cfRule>
  </conditionalFormatting>
  <conditionalFormatting sqref="N125:P125">
    <cfRule type="cellIs" dxfId="543" priority="6" stopIfTrue="1" operator="equal">
      <formula>9</formula>
    </cfRule>
  </conditionalFormatting>
  <conditionalFormatting sqref="N128">
    <cfRule type="cellIs" dxfId="542" priority="1" stopIfTrue="1" operator="equal">
      <formula>1</formula>
    </cfRule>
  </conditionalFormatting>
  <conditionalFormatting sqref="N128">
    <cfRule type="cellIs" dxfId="541" priority="2" stopIfTrue="1" operator="equal">
      <formula>0</formula>
    </cfRule>
  </conditionalFormatting>
  <conditionalFormatting sqref="N128">
    <cfRule type="cellIs" dxfId="54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53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538" priority="25" stopIfTrue="1" operator="equal">
      <formula>1</formula>
    </cfRule>
  </conditionalFormatting>
  <conditionalFormatting sqref="N98 N101 N65:U65 N74:Q74 N77 N83:O83 N92:O92 N107:O107 N68:U68 T70:U70 N134:U134 S136:T136">
    <cfRule type="cellIs" dxfId="537" priority="27" stopIfTrue="1" operator="equal">
      <formula>9</formula>
    </cfRule>
  </conditionalFormatting>
  <conditionalFormatting sqref="N31">
    <cfRule type="cellIs" dxfId="536" priority="22" stopIfTrue="1" operator="equal">
      <formula>0</formula>
    </cfRule>
  </conditionalFormatting>
  <conditionalFormatting sqref="N31">
    <cfRule type="cellIs" dxfId="535" priority="21" stopIfTrue="1" operator="equal">
      <formula>1</formula>
    </cfRule>
  </conditionalFormatting>
  <conditionalFormatting sqref="P50:Q50">
    <cfRule type="cellIs" dxfId="534" priority="24" stopIfTrue="1" operator="equal">
      <formula>0</formula>
    </cfRule>
  </conditionalFormatting>
  <conditionalFormatting sqref="P50:Q50">
    <cfRule type="cellIs" dxfId="533" priority="23" stopIfTrue="1" operator="equal">
      <formula>1</formula>
    </cfRule>
  </conditionalFormatting>
  <conditionalFormatting sqref="N44:O44 N47">
    <cfRule type="cellIs" dxfId="532" priority="20" stopIfTrue="1" operator="equal">
      <formula>0</formula>
    </cfRule>
  </conditionalFormatting>
  <conditionalFormatting sqref="N44:O44 N47">
    <cfRule type="cellIs" dxfId="531" priority="19" stopIfTrue="1" operator="equal">
      <formula>1</formula>
    </cfRule>
  </conditionalFormatting>
  <conditionalFormatting sqref="P92">
    <cfRule type="cellIs" dxfId="530" priority="14" stopIfTrue="1" operator="equal">
      <formula>0</formula>
    </cfRule>
  </conditionalFormatting>
  <conditionalFormatting sqref="P92">
    <cfRule type="cellIs" dxfId="529" priority="13" stopIfTrue="1" operator="equal">
      <formula>1</formula>
    </cfRule>
  </conditionalFormatting>
  <conditionalFormatting sqref="P92">
    <cfRule type="cellIs" dxfId="528" priority="15" stopIfTrue="1" operator="equal">
      <formula>9</formula>
    </cfRule>
  </conditionalFormatting>
  <conditionalFormatting sqref="N86:O86">
    <cfRule type="cellIs" dxfId="527" priority="17" stopIfTrue="1" operator="equal">
      <formula>0</formula>
    </cfRule>
  </conditionalFormatting>
  <conditionalFormatting sqref="N86:O86">
    <cfRule type="cellIs" dxfId="526" priority="16" stopIfTrue="1" operator="equal">
      <formula>1</formula>
    </cfRule>
  </conditionalFormatting>
  <conditionalFormatting sqref="N86:O86">
    <cfRule type="cellIs" dxfId="525" priority="18" stopIfTrue="1" operator="equal">
      <formula>9</formula>
    </cfRule>
  </conditionalFormatting>
  <conditionalFormatting sqref="N119">
    <cfRule type="cellIs" dxfId="524" priority="8" stopIfTrue="1" operator="equal">
      <formula>0</formula>
    </cfRule>
  </conditionalFormatting>
  <conditionalFormatting sqref="N119">
    <cfRule type="cellIs" dxfId="523" priority="7" stopIfTrue="1" operator="equal">
      <formula>1</formula>
    </cfRule>
  </conditionalFormatting>
  <conditionalFormatting sqref="N119">
    <cfRule type="cellIs" dxfId="522" priority="9" stopIfTrue="1" operator="equal">
      <formula>9</formula>
    </cfRule>
  </conditionalFormatting>
  <conditionalFormatting sqref="N113">
    <cfRule type="cellIs" dxfId="521" priority="11" stopIfTrue="1" operator="equal">
      <formula>0</formula>
    </cfRule>
  </conditionalFormatting>
  <conditionalFormatting sqref="N113">
    <cfRule type="cellIs" dxfId="520" priority="10" stopIfTrue="1" operator="equal">
      <formula>1</formula>
    </cfRule>
  </conditionalFormatting>
  <conditionalFormatting sqref="N113">
    <cfRule type="cellIs" dxfId="519" priority="12" stopIfTrue="1" operator="equal">
      <formula>9</formula>
    </cfRule>
  </conditionalFormatting>
  <conditionalFormatting sqref="N125:P125">
    <cfRule type="cellIs" dxfId="518" priority="5" stopIfTrue="1" operator="equal">
      <formula>0</formula>
    </cfRule>
  </conditionalFormatting>
  <conditionalFormatting sqref="N125:P125">
    <cfRule type="cellIs" dxfId="517" priority="4" stopIfTrue="1" operator="equal">
      <formula>1</formula>
    </cfRule>
  </conditionalFormatting>
  <conditionalFormatting sqref="N125:P125">
    <cfRule type="cellIs" dxfId="516" priority="6" stopIfTrue="1" operator="equal">
      <formula>9</formula>
    </cfRule>
  </conditionalFormatting>
  <conditionalFormatting sqref="N128">
    <cfRule type="cellIs" dxfId="515" priority="1" stopIfTrue="1" operator="equal">
      <formula>1</formula>
    </cfRule>
  </conditionalFormatting>
  <conditionalFormatting sqref="N128">
    <cfRule type="cellIs" dxfId="514" priority="2" stopIfTrue="1" operator="equal">
      <formula>0</formula>
    </cfRule>
  </conditionalFormatting>
  <conditionalFormatting sqref="N128">
    <cfRule type="cellIs" dxfId="51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51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511" priority="25" stopIfTrue="1" operator="equal">
      <formula>1</formula>
    </cfRule>
  </conditionalFormatting>
  <conditionalFormatting sqref="N98 N101 N65:U65 N74:Q74 N77 N83:O83 N92:O92 N107:O107 N68:U68 T70:U70 N134:U134 S136:T136">
    <cfRule type="cellIs" dxfId="510" priority="27" stopIfTrue="1" operator="equal">
      <formula>9</formula>
    </cfRule>
  </conditionalFormatting>
  <conditionalFormatting sqref="N31">
    <cfRule type="cellIs" dxfId="509" priority="22" stopIfTrue="1" operator="equal">
      <formula>0</formula>
    </cfRule>
  </conditionalFormatting>
  <conditionalFormatting sqref="N31">
    <cfRule type="cellIs" dxfId="508" priority="21" stopIfTrue="1" operator="equal">
      <formula>1</formula>
    </cfRule>
  </conditionalFormatting>
  <conditionalFormatting sqref="P50:Q50">
    <cfRule type="cellIs" dxfId="507" priority="24" stopIfTrue="1" operator="equal">
      <formula>0</formula>
    </cfRule>
  </conditionalFormatting>
  <conditionalFormatting sqref="P50:Q50">
    <cfRule type="cellIs" dxfId="506" priority="23" stopIfTrue="1" operator="equal">
      <formula>1</formula>
    </cfRule>
  </conditionalFormatting>
  <conditionalFormatting sqref="N44:O44 N47">
    <cfRule type="cellIs" dxfId="505" priority="20" stopIfTrue="1" operator="equal">
      <formula>0</formula>
    </cfRule>
  </conditionalFormatting>
  <conditionalFormatting sqref="N44:O44 N47">
    <cfRule type="cellIs" dxfId="504" priority="19" stopIfTrue="1" operator="equal">
      <formula>1</formula>
    </cfRule>
  </conditionalFormatting>
  <conditionalFormatting sqref="P92">
    <cfRule type="cellIs" dxfId="503" priority="14" stopIfTrue="1" operator="equal">
      <formula>0</formula>
    </cfRule>
  </conditionalFormatting>
  <conditionalFormatting sqref="P92">
    <cfRule type="cellIs" dxfId="502" priority="13" stopIfTrue="1" operator="equal">
      <formula>1</formula>
    </cfRule>
  </conditionalFormatting>
  <conditionalFormatting sqref="P92">
    <cfRule type="cellIs" dxfId="501" priority="15" stopIfTrue="1" operator="equal">
      <formula>9</formula>
    </cfRule>
  </conditionalFormatting>
  <conditionalFormatting sqref="N86:O86">
    <cfRule type="cellIs" dxfId="500" priority="17" stopIfTrue="1" operator="equal">
      <formula>0</formula>
    </cfRule>
  </conditionalFormatting>
  <conditionalFormatting sqref="N86:O86">
    <cfRule type="cellIs" dxfId="499" priority="16" stopIfTrue="1" operator="equal">
      <formula>1</formula>
    </cfRule>
  </conditionalFormatting>
  <conditionalFormatting sqref="N86:O86">
    <cfRule type="cellIs" dxfId="498" priority="18" stopIfTrue="1" operator="equal">
      <formula>9</formula>
    </cfRule>
  </conditionalFormatting>
  <conditionalFormatting sqref="N119">
    <cfRule type="cellIs" dxfId="497" priority="8" stopIfTrue="1" operator="equal">
      <formula>0</formula>
    </cfRule>
  </conditionalFormatting>
  <conditionalFormatting sqref="N119">
    <cfRule type="cellIs" dxfId="496" priority="7" stopIfTrue="1" operator="equal">
      <formula>1</formula>
    </cfRule>
  </conditionalFormatting>
  <conditionalFormatting sqref="N119">
    <cfRule type="cellIs" dxfId="495" priority="9" stopIfTrue="1" operator="equal">
      <formula>9</formula>
    </cfRule>
  </conditionalFormatting>
  <conditionalFormatting sqref="N113">
    <cfRule type="cellIs" dxfId="494" priority="11" stopIfTrue="1" operator="equal">
      <formula>0</formula>
    </cfRule>
  </conditionalFormatting>
  <conditionalFormatting sqref="N113">
    <cfRule type="cellIs" dxfId="493" priority="10" stopIfTrue="1" operator="equal">
      <formula>1</formula>
    </cfRule>
  </conditionalFormatting>
  <conditionalFormatting sqref="N113">
    <cfRule type="cellIs" dxfId="492" priority="12" stopIfTrue="1" operator="equal">
      <formula>9</formula>
    </cfRule>
  </conditionalFormatting>
  <conditionalFormatting sqref="N125:P125">
    <cfRule type="cellIs" dxfId="491" priority="5" stopIfTrue="1" operator="equal">
      <formula>0</formula>
    </cfRule>
  </conditionalFormatting>
  <conditionalFormatting sqref="N125:P125">
    <cfRule type="cellIs" dxfId="490" priority="4" stopIfTrue="1" operator="equal">
      <formula>1</formula>
    </cfRule>
  </conditionalFormatting>
  <conditionalFormatting sqref="N125:P125">
    <cfRule type="cellIs" dxfId="489" priority="6" stopIfTrue="1" operator="equal">
      <formula>9</formula>
    </cfRule>
  </conditionalFormatting>
  <conditionalFormatting sqref="N128">
    <cfRule type="cellIs" dxfId="488" priority="1" stopIfTrue="1" operator="equal">
      <formula>1</formula>
    </cfRule>
  </conditionalFormatting>
  <conditionalFormatting sqref="N128">
    <cfRule type="cellIs" dxfId="487" priority="2" stopIfTrue="1" operator="equal">
      <formula>0</formula>
    </cfRule>
  </conditionalFormatting>
  <conditionalFormatting sqref="N128">
    <cfRule type="cellIs" dxfId="48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2:BK71"/>
  <sheetViews>
    <sheetView zoomScale="80" zoomScaleNormal="80" workbookViewId="0">
      <selection activeCell="B1" sqref="B1"/>
    </sheetView>
  </sheetViews>
  <sheetFormatPr baseColWidth="10" defaultColWidth="10.625" defaultRowHeight="14.25" x14ac:dyDescent="0.2"/>
  <cols>
    <col min="1" max="1" width="5.875" customWidth="1"/>
    <col min="2" max="2" width="30.75" customWidth="1"/>
    <col min="3" max="20" width="3.125" customWidth="1"/>
    <col min="21" max="21" width="5.625" customWidth="1"/>
    <col min="22" max="25" width="3.125" customWidth="1"/>
    <col min="26" max="27" width="5.625" customWidth="1"/>
    <col min="28" max="31" width="3.625" customWidth="1"/>
    <col min="32" max="32" width="5.625" customWidth="1"/>
    <col min="33" max="35" width="3.125" customWidth="1"/>
    <col min="36" max="41" width="5.625" customWidth="1"/>
    <col min="42" max="42" width="5.875" customWidth="1"/>
    <col min="43" max="45" width="5.625" customWidth="1"/>
    <col min="46" max="46" width="7.125" customWidth="1"/>
    <col min="47" max="49" width="3.125" customWidth="1"/>
    <col min="50" max="50" width="5.25" customWidth="1"/>
    <col min="51" max="51" width="5.625" customWidth="1"/>
    <col min="52" max="61" width="3.125" customWidth="1"/>
    <col min="62" max="62" width="7.125" customWidth="1"/>
    <col min="63" max="63" width="5.625" customWidth="1"/>
  </cols>
  <sheetData>
    <row r="2" spans="1:63" ht="14.25" customHeight="1" x14ac:dyDescent="0.2">
      <c r="A2" s="183" t="s">
        <v>4</v>
      </c>
      <c r="B2" s="184"/>
      <c r="C2" s="184"/>
      <c r="D2" s="184"/>
      <c r="F2" s="104"/>
      <c r="H2" t="s">
        <v>79</v>
      </c>
      <c r="S2" s="12"/>
      <c r="V2" s="12"/>
      <c r="W2" s="192" t="s">
        <v>51</v>
      </c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4"/>
    </row>
    <row r="3" spans="1:63" ht="14.25" customHeight="1" x14ac:dyDescent="0.2">
      <c r="A3" s="183"/>
      <c r="B3" s="184"/>
      <c r="C3" s="184"/>
      <c r="D3" s="184"/>
      <c r="F3" s="13"/>
      <c r="H3" t="s">
        <v>80</v>
      </c>
      <c r="S3" s="12"/>
      <c r="V3" s="12"/>
      <c r="W3" s="195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7"/>
    </row>
    <row r="4" spans="1:63" ht="14.25" customHeight="1" x14ac:dyDescent="0.2">
      <c r="A4" s="183"/>
      <c r="B4" s="184"/>
      <c r="C4" s="184"/>
      <c r="D4" s="184"/>
      <c r="F4" s="14"/>
      <c r="H4" t="s">
        <v>5</v>
      </c>
      <c r="S4" s="12"/>
      <c r="V4" s="12"/>
      <c r="W4" s="195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7"/>
    </row>
    <row r="5" spans="1:63" ht="14.25" customHeight="1" x14ac:dyDescent="0.2">
      <c r="A5" s="183"/>
      <c r="B5" s="184"/>
      <c r="C5" s="184"/>
      <c r="D5" s="184"/>
      <c r="F5" s="15"/>
      <c r="H5" t="s">
        <v>6</v>
      </c>
      <c r="S5" s="12"/>
      <c r="V5" s="12"/>
      <c r="W5" s="198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200"/>
    </row>
    <row r="7" spans="1:63" ht="54.75" customHeight="1" x14ac:dyDescent="0.2">
      <c r="C7" s="241" t="s">
        <v>49</v>
      </c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3"/>
      <c r="V7" s="241" t="s">
        <v>50</v>
      </c>
      <c r="W7" s="242"/>
      <c r="X7" s="242"/>
      <c r="Y7" s="242"/>
      <c r="Z7" s="242"/>
      <c r="AA7" s="243"/>
      <c r="AB7" s="241" t="s">
        <v>103</v>
      </c>
      <c r="AC7" s="242"/>
      <c r="AD7" s="242"/>
      <c r="AE7" s="242"/>
      <c r="AF7" s="243"/>
      <c r="AG7" s="241" t="s">
        <v>84</v>
      </c>
      <c r="AH7" s="242"/>
      <c r="AI7" s="242"/>
      <c r="AJ7" s="243"/>
      <c r="AK7" s="241" t="s">
        <v>52</v>
      </c>
      <c r="AL7" s="242"/>
      <c r="AM7" s="243"/>
      <c r="AN7" s="248" t="s">
        <v>54</v>
      </c>
      <c r="AO7" s="249"/>
      <c r="AP7" s="249"/>
      <c r="AQ7" s="244" t="s">
        <v>91</v>
      </c>
      <c r="AR7" s="245"/>
      <c r="AS7" s="246" t="s">
        <v>107</v>
      </c>
      <c r="AT7" s="247"/>
      <c r="AU7" s="226" t="s">
        <v>87</v>
      </c>
      <c r="AV7" s="227"/>
      <c r="AW7" s="227"/>
      <c r="AX7" s="227"/>
      <c r="AY7" s="228"/>
      <c r="AZ7" s="232" t="s">
        <v>112</v>
      </c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0" t="s">
        <v>61</v>
      </c>
    </row>
    <row r="8" spans="1:63" x14ac:dyDescent="0.2">
      <c r="C8" s="16">
        <v>1</v>
      </c>
      <c r="D8" s="16">
        <f t="shared" ref="D8:AL8" si="0">SUM(C8+1)</f>
        <v>2</v>
      </c>
      <c r="E8" s="16">
        <f t="shared" si="0"/>
        <v>3</v>
      </c>
      <c r="F8" s="16">
        <f t="shared" si="0"/>
        <v>4</v>
      </c>
      <c r="G8" s="16">
        <f t="shared" si="0"/>
        <v>5</v>
      </c>
      <c r="H8" s="16">
        <f t="shared" si="0"/>
        <v>6</v>
      </c>
      <c r="I8" s="16">
        <v>7</v>
      </c>
      <c r="J8" s="16">
        <v>8</v>
      </c>
      <c r="K8" s="68">
        <f t="shared" si="0"/>
        <v>9</v>
      </c>
      <c r="L8" s="68">
        <f t="shared" si="0"/>
        <v>10</v>
      </c>
      <c r="M8" s="68">
        <f t="shared" si="0"/>
        <v>11</v>
      </c>
      <c r="N8" s="68">
        <f t="shared" si="0"/>
        <v>12</v>
      </c>
      <c r="O8" s="68">
        <v>13</v>
      </c>
      <c r="P8" s="68">
        <v>14</v>
      </c>
      <c r="Q8" s="68">
        <v>15</v>
      </c>
      <c r="R8" s="68">
        <v>16</v>
      </c>
      <c r="S8" s="68">
        <v>17</v>
      </c>
      <c r="T8" s="68">
        <f t="shared" si="0"/>
        <v>18</v>
      </c>
      <c r="U8" s="234" t="s">
        <v>58</v>
      </c>
      <c r="V8" s="16">
        <f>SUM(T8+1)</f>
        <v>19</v>
      </c>
      <c r="W8" s="16">
        <f t="shared" si="0"/>
        <v>20</v>
      </c>
      <c r="X8" s="16">
        <f t="shared" si="0"/>
        <v>21</v>
      </c>
      <c r="Y8" s="16">
        <f t="shared" si="0"/>
        <v>22</v>
      </c>
      <c r="Z8" s="16">
        <f t="shared" si="0"/>
        <v>23</v>
      </c>
      <c r="AA8" s="236" t="s">
        <v>59</v>
      </c>
      <c r="AB8" s="16">
        <f>SUM(Z8+1)</f>
        <v>24</v>
      </c>
      <c r="AC8" s="16">
        <f t="shared" si="0"/>
        <v>25</v>
      </c>
      <c r="AD8" s="16">
        <v>26</v>
      </c>
      <c r="AE8" s="16">
        <v>27</v>
      </c>
      <c r="AF8" s="236" t="s">
        <v>83</v>
      </c>
      <c r="AG8" s="16">
        <v>28</v>
      </c>
      <c r="AH8" s="16">
        <v>29</v>
      </c>
      <c r="AI8" s="16">
        <f t="shared" si="0"/>
        <v>30</v>
      </c>
      <c r="AJ8" s="236" t="s">
        <v>85</v>
      </c>
      <c r="AK8" s="16">
        <f>SUM(AI8+1)</f>
        <v>31</v>
      </c>
      <c r="AL8" s="16">
        <f t="shared" si="0"/>
        <v>32</v>
      </c>
      <c r="AM8" s="236" t="s">
        <v>60</v>
      </c>
      <c r="AN8" s="16">
        <v>33</v>
      </c>
      <c r="AO8" s="16">
        <f t="shared" ref="AO8" si="1">SUM(AN8+1)</f>
        <v>34</v>
      </c>
      <c r="AP8" s="210" t="s">
        <v>54</v>
      </c>
      <c r="AQ8" s="114">
        <f>SUM(AO8+1)</f>
        <v>35</v>
      </c>
      <c r="AR8" s="211" t="s">
        <v>106</v>
      </c>
      <c r="AS8" s="16">
        <v>36</v>
      </c>
      <c r="AT8" s="210" t="s">
        <v>108</v>
      </c>
      <c r="AU8" s="68">
        <v>37</v>
      </c>
      <c r="AV8" s="68">
        <v>38</v>
      </c>
      <c r="AW8" s="68">
        <v>39</v>
      </c>
      <c r="AX8" s="16">
        <v>40</v>
      </c>
      <c r="AY8" s="236" t="s">
        <v>88</v>
      </c>
      <c r="AZ8" s="16">
        <v>41</v>
      </c>
      <c r="BA8" s="16">
        <f t="shared" ref="BA8" si="2">SUM(AZ8+1)</f>
        <v>42</v>
      </c>
      <c r="BB8" s="16">
        <f t="shared" ref="BB8" si="3">SUM(BA8+1)</f>
        <v>43</v>
      </c>
      <c r="BC8" s="16">
        <f t="shared" ref="BC8" si="4">SUM(BB8+1)</f>
        <v>44</v>
      </c>
      <c r="BD8" s="16">
        <f t="shared" ref="BD8" si="5">SUM(BC8+1)</f>
        <v>45</v>
      </c>
      <c r="BE8" s="16">
        <f t="shared" ref="BE8" si="6">SUM(BD8+1)</f>
        <v>46</v>
      </c>
      <c r="BF8" s="16">
        <f t="shared" ref="BF8" si="7">SUM(BE8+1)</f>
        <v>47</v>
      </c>
      <c r="BG8" s="16">
        <f t="shared" ref="BG8" si="8">SUM(BF8+1)</f>
        <v>48</v>
      </c>
      <c r="BH8" s="16">
        <f t="shared" ref="BH8:BI8" si="9">SUM(BG8+1)</f>
        <v>49</v>
      </c>
      <c r="BI8" s="16">
        <f t="shared" si="9"/>
        <v>50</v>
      </c>
      <c r="BJ8" s="239" t="s">
        <v>113</v>
      </c>
      <c r="BK8" s="231"/>
    </row>
    <row r="9" spans="1:63" x14ac:dyDescent="0.2">
      <c r="C9" s="214" t="s">
        <v>36</v>
      </c>
      <c r="D9" s="217"/>
      <c r="E9" s="217"/>
      <c r="F9" s="217"/>
      <c r="G9" s="217"/>
      <c r="H9" s="217"/>
      <c r="I9" s="217"/>
      <c r="J9" s="217"/>
      <c r="K9" s="222" t="s">
        <v>37</v>
      </c>
      <c r="L9" s="223"/>
      <c r="M9" s="223"/>
      <c r="N9" s="223"/>
      <c r="O9" s="223"/>
      <c r="P9" s="223"/>
      <c r="Q9" s="223"/>
      <c r="R9" s="223"/>
      <c r="S9" s="223"/>
      <c r="T9" s="224"/>
      <c r="U9" s="235"/>
      <c r="V9" s="229" t="s">
        <v>38</v>
      </c>
      <c r="W9" s="217"/>
      <c r="X9" s="217"/>
      <c r="Y9" s="215"/>
      <c r="Z9" s="16" t="s">
        <v>39</v>
      </c>
      <c r="AA9" s="237"/>
      <c r="AB9" s="214" t="s">
        <v>40</v>
      </c>
      <c r="AC9" s="217"/>
      <c r="AD9" s="217"/>
      <c r="AE9" s="217"/>
      <c r="AF9" s="237"/>
      <c r="AG9" s="214" t="s">
        <v>41</v>
      </c>
      <c r="AH9" s="217"/>
      <c r="AI9" s="215"/>
      <c r="AJ9" s="237"/>
      <c r="AK9" s="16" t="s">
        <v>42</v>
      </c>
      <c r="AL9" s="88" t="s">
        <v>43</v>
      </c>
      <c r="AM9" s="237"/>
      <c r="AN9" s="214" t="s">
        <v>44</v>
      </c>
      <c r="AO9" s="215"/>
      <c r="AP9" s="211"/>
      <c r="AQ9" s="88" t="s">
        <v>45</v>
      </c>
      <c r="AR9" s="211"/>
      <c r="AS9" s="108" t="s">
        <v>53</v>
      </c>
      <c r="AT9" s="238"/>
      <c r="AU9" s="222" t="s">
        <v>110</v>
      </c>
      <c r="AV9" s="223"/>
      <c r="AW9" s="224"/>
      <c r="AX9" s="143" t="s">
        <v>111</v>
      </c>
      <c r="AY9" s="237"/>
      <c r="AZ9" s="214" t="s">
        <v>55</v>
      </c>
      <c r="BA9" s="217"/>
      <c r="BB9" s="217"/>
      <c r="BC9" s="217"/>
      <c r="BD9" s="217"/>
      <c r="BE9" s="217"/>
      <c r="BF9" s="217"/>
      <c r="BG9" s="217"/>
      <c r="BH9" s="217"/>
      <c r="BI9" s="215"/>
      <c r="BJ9" s="240"/>
      <c r="BK9" s="231"/>
    </row>
    <row r="10" spans="1:63" s="19" customFormat="1" ht="125.25" customHeight="1" thickBot="1" x14ac:dyDescent="0.25">
      <c r="C10" s="220" t="s">
        <v>7</v>
      </c>
      <c r="D10" s="220"/>
      <c r="E10" s="220"/>
      <c r="F10" s="220"/>
      <c r="G10" s="220"/>
      <c r="H10" s="220"/>
      <c r="I10" s="220"/>
      <c r="J10" s="220"/>
      <c r="K10" s="221" t="s">
        <v>8</v>
      </c>
      <c r="L10" s="221"/>
      <c r="M10" s="221"/>
      <c r="N10" s="221"/>
      <c r="O10" s="221"/>
      <c r="P10" s="221"/>
      <c r="Q10" s="221"/>
      <c r="R10" s="221"/>
      <c r="S10" s="221"/>
      <c r="T10" s="221"/>
      <c r="U10" s="235"/>
      <c r="V10" s="220" t="s">
        <v>105</v>
      </c>
      <c r="W10" s="220"/>
      <c r="X10" s="220"/>
      <c r="Y10" s="220"/>
      <c r="Z10" s="59" t="s">
        <v>12</v>
      </c>
      <c r="AA10" s="237"/>
      <c r="AB10" s="220" t="s">
        <v>81</v>
      </c>
      <c r="AC10" s="220"/>
      <c r="AD10" s="218" t="s">
        <v>82</v>
      </c>
      <c r="AE10" s="219"/>
      <c r="AF10" s="237"/>
      <c r="AG10" s="218" t="s">
        <v>13</v>
      </c>
      <c r="AH10" s="225"/>
      <c r="AI10" s="219"/>
      <c r="AJ10" s="237"/>
      <c r="AK10" s="59" t="s">
        <v>14</v>
      </c>
      <c r="AL10" s="87" t="s">
        <v>86</v>
      </c>
      <c r="AM10" s="237"/>
      <c r="AN10" s="220" t="s">
        <v>89</v>
      </c>
      <c r="AO10" s="220"/>
      <c r="AP10" s="211"/>
      <c r="AQ10" s="87" t="s">
        <v>90</v>
      </c>
      <c r="AR10" s="211"/>
      <c r="AS10" s="87" t="s">
        <v>92</v>
      </c>
      <c r="AT10" s="238"/>
      <c r="AU10" s="188" t="s">
        <v>109</v>
      </c>
      <c r="AV10" s="189"/>
      <c r="AW10" s="190"/>
      <c r="AX10" s="135" t="s">
        <v>104</v>
      </c>
      <c r="AY10" s="237"/>
      <c r="AZ10" s="220" t="s">
        <v>56</v>
      </c>
      <c r="BA10" s="220"/>
      <c r="BB10" s="220"/>
      <c r="BC10" s="220"/>
      <c r="BD10" s="220"/>
      <c r="BE10" s="220"/>
      <c r="BF10" s="220"/>
      <c r="BG10" s="220"/>
      <c r="BH10" s="220"/>
      <c r="BI10" s="220"/>
      <c r="BJ10" s="240"/>
      <c r="BK10" s="231"/>
    </row>
    <row r="11" spans="1:63" ht="15" thickTop="1" x14ac:dyDescent="0.2">
      <c r="A11">
        <f>IF(ISBLANK('Liste élèves'!A11),"",('Liste élèves'!A11))</f>
        <v>1</v>
      </c>
      <c r="B11" t="str">
        <f>IF(ISBLANK('Liste élèves'!B11),"",('Liste élèves'!B11))</f>
        <v/>
      </c>
      <c r="C11" s="216" t="str">
        <f>IF(ISBLANK('Liste élèves'!$B11),"",COUNTIF('Résult. ML'!C11:J11,1)/8)</f>
        <v/>
      </c>
      <c r="D11" s="216"/>
      <c r="E11" s="216"/>
      <c r="F11" s="216"/>
      <c r="G11" s="216"/>
      <c r="H11" s="216"/>
      <c r="I11" s="216"/>
      <c r="J11" s="216"/>
      <c r="K11" s="216" t="str">
        <f>IF(ISBLANK('Liste élèves'!$B11),"",COUNTIF('Résult. ML'!K11:T11,1)/10)</f>
        <v/>
      </c>
      <c r="L11" s="216"/>
      <c r="M11" s="216"/>
      <c r="N11" s="216"/>
      <c r="O11" s="216"/>
      <c r="P11" s="216"/>
      <c r="Q11" s="216"/>
      <c r="R11" s="216"/>
      <c r="S11" s="216"/>
      <c r="T11" s="212"/>
      <c r="U11" s="105" t="str">
        <f>IF(ISBLANK('Liste élèves'!B11),"",(C11*8+K11*10)/18)</f>
        <v/>
      </c>
      <c r="V11" s="213" t="str">
        <f>IF(ISBLANK('Liste élèves'!$B11),"",COUNTIF('Résult. ML'!U11:X11,1)/4)</f>
        <v/>
      </c>
      <c r="W11" s="216"/>
      <c r="X11" s="216"/>
      <c r="Y11" s="216"/>
      <c r="Z11" s="72" t="str">
        <f>IF(ISBLANK('Liste élèves'!$B11),"",COUNTIF('Résult. ML'!Y11,1))</f>
        <v/>
      </c>
      <c r="AA11" s="73" t="str">
        <f>IF(ISBLANK('Liste élèves'!$B11),"",(V11*4+Z11)/5)</f>
        <v/>
      </c>
      <c r="AB11" s="213" t="str">
        <f>IF(ISBLANK('Liste élèves'!$B11),"",COUNTIF('Résult. ML'!Z11:AA11,1)/2)</f>
        <v/>
      </c>
      <c r="AC11" s="216"/>
      <c r="AD11" s="212" t="str">
        <f>IF(ISBLANK('Liste élèves'!$B11),"",COUNTIF('Résult. ML'!AB11:AC11,1)/2)</f>
        <v/>
      </c>
      <c r="AE11" s="213"/>
      <c r="AF11" s="109" t="str">
        <f>IF(ISBLANK('Liste élèves'!$B11),"",(AB11*2+AD11*2)/4)</f>
        <v/>
      </c>
      <c r="AG11" s="208" t="str">
        <f>IF(ISBLANK('Liste élèves'!$B11),"",COUNTIF('Résult. ML'!AD11:AF11,1)/3)</f>
        <v/>
      </c>
      <c r="AH11" s="209"/>
      <c r="AI11" s="209"/>
      <c r="AJ11" s="69" t="str">
        <f>IF(ISBLANK('Liste élèves'!$B11),"",AG11)</f>
        <v/>
      </c>
      <c r="AK11" s="113" t="str">
        <f>IF(ISBLANK('Liste élèves'!$B11),"",COUNTIF('Résult. ML'!AG11,1))</f>
        <v/>
      </c>
      <c r="AL11" s="89" t="str">
        <f>IF(ISBLANK('Liste élèves'!$B11),"",COUNTIF('Résult. ML'!AH11,1))</f>
        <v/>
      </c>
      <c r="AM11" s="69" t="str">
        <f>IF(ISBLANK('Liste élèves'!$B11),"",(AK11+AL11)/2)</f>
        <v/>
      </c>
      <c r="AN11" s="213" t="str">
        <f>IF(ISBLANK('Liste élèves'!$B11),"",COUNTIF('Résult. ML'!AI11:AJ11,1)/2)</f>
        <v/>
      </c>
      <c r="AO11" s="212"/>
      <c r="AP11" s="105" t="str">
        <f>IF(ISBLANK('Liste élèves'!$B11),"",AN11)</f>
        <v/>
      </c>
      <c r="AQ11" s="90" t="str">
        <f>IF(ISBLANK('Liste élèves'!$B11),"",COUNTIF('Résult. ML'!AK11,1))</f>
        <v/>
      </c>
      <c r="AR11" s="105" t="str">
        <f>IF(ISBLANK('Liste élèves'!$B11),"",AQ11)</f>
        <v/>
      </c>
      <c r="AS11" s="112" t="str">
        <f>IF(ISBLANK('Liste élèves'!$B11),"",COUNTIF('Résult. ML'!AL11,1))</f>
        <v/>
      </c>
      <c r="AT11" s="105" t="str">
        <f>IF(ISBLANK('Liste élèves'!$B11),"",AS11)</f>
        <v/>
      </c>
      <c r="AU11" s="205" t="str">
        <f>IF(ISBLANK('Liste élèves'!$B11),"",COUNTIF('Résult. ML'!AM11:AO11,1)/3)</f>
        <v/>
      </c>
      <c r="AV11" s="206"/>
      <c r="AW11" s="207"/>
      <c r="AX11" s="145" t="str">
        <f>IF(ISBLANK('Liste élèves'!$B11),"",COUNTIF('Résult. ML'!AP11,1))</f>
        <v/>
      </c>
      <c r="AY11" s="105" t="str">
        <f>IF(ISBLANK('Liste élèves'!$B11),"",(AU11*3+AX11)/4)</f>
        <v/>
      </c>
      <c r="AZ11" s="213" t="str">
        <f>IF(ISBLANK('Liste élèves'!$B11),"",COUNTIF('Résult. ML'!AQ11:AZ11,1)/10)</f>
        <v/>
      </c>
      <c r="BA11" s="216"/>
      <c r="BB11" s="216"/>
      <c r="BC11" s="216"/>
      <c r="BD11" s="216"/>
      <c r="BE11" s="216"/>
      <c r="BF11" s="216"/>
      <c r="BG11" s="216"/>
      <c r="BH11" s="216"/>
      <c r="BI11" s="212"/>
      <c r="BJ11" s="69" t="str">
        <f>IF(ISBLANK('Liste élèves'!$B11),"",AZ11)</f>
        <v/>
      </c>
      <c r="BK11" s="105" t="str">
        <f>IF(ISBLANK('Liste élèves'!$B11),"",(U11*18+AA11*5+AF11*4+AJ11*3+AM11*2+AP11*2+AR11+AT11+AY11*4+BJ11*10)/50)</f>
        <v/>
      </c>
    </row>
    <row r="12" spans="1:63" x14ac:dyDescent="0.2">
      <c r="A12">
        <f>IF(ISBLANK('Liste élèves'!A12),"",('Liste élèves'!A12))</f>
        <v>2</v>
      </c>
      <c r="B12" t="str">
        <f>IF(ISBLANK('Liste élèves'!B12),"",('Liste élèves'!B12))</f>
        <v/>
      </c>
      <c r="C12" s="216" t="str">
        <f>IF(ISBLANK('Liste élèves'!$B12),"",COUNTIF('Résult. ML'!C12:J12,1)/8)</f>
        <v/>
      </c>
      <c r="D12" s="216"/>
      <c r="E12" s="216"/>
      <c r="F12" s="216"/>
      <c r="G12" s="216"/>
      <c r="H12" s="216"/>
      <c r="I12" s="216"/>
      <c r="J12" s="216"/>
      <c r="K12" s="216" t="str">
        <f>IF(ISBLANK('Liste élèves'!$B12),"",COUNTIF('Résult. ML'!K12:T12,1)/10)</f>
        <v/>
      </c>
      <c r="L12" s="216"/>
      <c r="M12" s="216"/>
      <c r="N12" s="216"/>
      <c r="O12" s="216"/>
      <c r="P12" s="216"/>
      <c r="Q12" s="216"/>
      <c r="R12" s="216"/>
      <c r="S12" s="216"/>
      <c r="T12" s="212"/>
      <c r="U12" s="106" t="str">
        <f>IF(ISBLANK('Liste élèves'!B12),"",(C12*8+K12*10)/18)</f>
        <v/>
      </c>
      <c r="V12" s="213" t="str">
        <f>IF(ISBLANK('Liste élèves'!$B12),"",COUNTIF('Résult. ML'!U12:X12,1)/4)</f>
        <v/>
      </c>
      <c r="W12" s="216"/>
      <c r="X12" s="216"/>
      <c r="Y12" s="216"/>
      <c r="Z12" s="72" t="str">
        <f>IF(ISBLANK('Liste élèves'!$B12),"",COUNTIF('Résult. ML'!Y12,1))</f>
        <v/>
      </c>
      <c r="AA12" s="74" t="str">
        <f>IF(ISBLANK('Liste élèves'!B12),"",(V12*4+Z12)/5)</f>
        <v/>
      </c>
      <c r="AB12" s="213" t="str">
        <f>IF(ISBLANK('Liste élèves'!$B12),"",COUNTIF('Résult. ML'!Z12:AA12,1)/2)</f>
        <v/>
      </c>
      <c r="AC12" s="216"/>
      <c r="AD12" s="212" t="str">
        <f>IF(ISBLANK('Liste élèves'!$B12),"",COUNTIF('Résult. ML'!AB12:AC12,1)/2)</f>
        <v/>
      </c>
      <c r="AE12" s="213"/>
      <c r="AF12" s="110" t="str">
        <f>IF(ISBLANK('Liste élèves'!$B12),"",(AB12*2+AD12*2)/4)</f>
        <v/>
      </c>
      <c r="AG12" s="208" t="str">
        <f>IF(ISBLANK('Liste élèves'!$B12),"",COUNTIF('Résult. ML'!AH12:AJ12,1)/3)</f>
        <v/>
      </c>
      <c r="AH12" s="209"/>
      <c r="AI12" s="209"/>
      <c r="AJ12" s="70" t="str">
        <f>IF(ISBLANK('Liste élèves'!$B12),"",AG12)</f>
        <v/>
      </c>
      <c r="AK12" s="113" t="str">
        <f>IF(ISBLANK('Résult. ML'!AE12),"",COUNTIF('Résult. ML'!AL12,1))</f>
        <v/>
      </c>
      <c r="AL12" s="89" t="str">
        <f>IF(ISBLANK('Liste élèves'!$B12),"",COUNTIF('Résult. ML'!AM12,1))</f>
        <v/>
      </c>
      <c r="AM12" s="70" t="str">
        <f>IF(ISBLANK('Liste élèves'!$B12),"",(AK12+AL12)/2)</f>
        <v/>
      </c>
      <c r="AN12" s="213" t="str">
        <f>IF(ISBLANK('Liste élèves'!$B12),"",COUNTIF('Résult. ML'!AM12:AN12,1)/2)</f>
        <v/>
      </c>
      <c r="AO12" s="212"/>
      <c r="AP12" s="106" t="str">
        <f>IF(ISBLANK('Liste élèves'!$B12),"",AN12)</f>
        <v/>
      </c>
      <c r="AQ12" s="90" t="str">
        <f>IF(ISBLANK('Liste élèves'!$B12),"",COUNTIF('Résult. ML'!AO12,1))</f>
        <v/>
      </c>
      <c r="AR12" s="106" t="str">
        <f>IF(ISBLANK('Liste élèves'!$B12),"",AQ12)</f>
        <v/>
      </c>
      <c r="AS12" s="112" t="str">
        <f>IF(ISBLANK('Liste élèves'!$B12),"",COUNTIF('Résult. ML'!AP12,1))</f>
        <v/>
      </c>
      <c r="AT12" s="146" t="str">
        <f>IF(ISBLANK('Liste élèves'!$B12),"",AS12)</f>
        <v/>
      </c>
      <c r="AU12" s="205" t="str">
        <f>IF(ISBLANK('Liste élèves'!$B12),"",COUNTIF('Résult. ML'!AM12:AO12,1)/3)</f>
        <v/>
      </c>
      <c r="AV12" s="206"/>
      <c r="AW12" s="207"/>
      <c r="AX12" s="145" t="str">
        <f>IF(ISBLANK('Liste élèves'!$B12),"",COUNTIF('Résult. ML'!AP12,1))</f>
        <v/>
      </c>
      <c r="AY12" s="146" t="str">
        <f>IF(ISBLANK('Liste élèves'!$B12),"",(AU12*3+AX12)/4)</f>
        <v/>
      </c>
      <c r="AZ12" s="213" t="str">
        <f>IF(ISBLANK('Liste élèves'!$B12),"",COUNTIF('Résult. ML'!AQ12:AZ12,1)/10)</f>
        <v/>
      </c>
      <c r="BA12" s="216"/>
      <c r="BB12" s="216"/>
      <c r="BC12" s="216"/>
      <c r="BD12" s="216"/>
      <c r="BE12" s="216"/>
      <c r="BF12" s="216"/>
      <c r="BG12" s="216"/>
      <c r="BH12" s="216"/>
      <c r="BI12" s="212"/>
      <c r="BJ12" s="70" t="str">
        <f>IF(ISBLANK('Liste élèves'!$B12),"",AZ12)</f>
        <v/>
      </c>
      <c r="BK12" s="106" t="str">
        <f>IF(ISBLANK('Liste élèves'!$B12),"",(U12*18+AA12*5+AF12*4+AJ12*3+AM12*2+AP12*2+AR12+AT12+AY12*4+BJ12*10)/50)</f>
        <v/>
      </c>
    </row>
    <row r="13" spans="1:63" x14ac:dyDescent="0.2">
      <c r="A13">
        <f>IF(ISBLANK('Liste élèves'!A13),"",('Liste élèves'!A13))</f>
        <v>3</v>
      </c>
      <c r="B13" t="str">
        <f>IF(ISBLANK('Liste élèves'!B13),"",('Liste élèves'!B13))</f>
        <v/>
      </c>
      <c r="C13" s="216" t="str">
        <f>IF(ISBLANK('Liste élèves'!$B13),"",COUNTIF('Résult. ML'!C13:J13,1)/8)</f>
        <v/>
      </c>
      <c r="D13" s="216"/>
      <c r="E13" s="216"/>
      <c r="F13" s="216"/>
      <c r="G13" s="216"/>
      <c r="H13" s="216"/>
      <c r="I13" s="216"/>
      <c r="J13" s="216"/>
      <c r="K13" s="216" t="str">
        <f>IF(ISBLANK('Liste élèves'!$B13),"",COUNTIF('Résult. ML'!K13:T13,1)/10)</f>
        <v/>
      </c>
      <c r="L13" s="216"/>
      <c r="M13" s="216"/>
      <c r="N13" s="216"/>
      <c r="O13" s="216"/>
      <c r="P13" s="216"/>
      <c r="Q13" s="216"/>
      <c r="R13" s="216"/>
      <c r="S13" s="216"/>
      <c r="T13" s="212"/>
      <c r="U13" s="106" t="str">
        <f>IF(ISBLANK('Liste élèves'!B13),"",(C13*8+K13*10)/18)</f>
        <v/>
      </c>
      <c r="V13" s="213" t="str">
        <f>IF(ISBLANK('Liste élèves'!$B13),"",COUNTIF('Résult. ML'!U13:X13,1)/4)</f>
        <v/>
      </c>
      <c r="W13" s="216"/>
      <c r="X13" s="216"/>
      <c r="Y13" s="216"/>
      <c r="Z13" s="72" t="str">
        <f>IF(ISBLANK('Liste élèves'!$B13),"",COUNTIF('Résult. ML'!Y13,1))</f>
        <v/>
      </c>
      <c r="AA13" s="74" t="str">
        <f>IF(ISBLANK('Liste élèves'!B13),"",(V13*4+Z13)/5)</f>
        <v/>
      </c>
      <c r="AB13" s="213" t="str">
        <f>IF(ISBLANK('Liste élèves'!$B13),"",COUNTIF('Résult. ML'!Z13:AA13,1)/2)</f>
        <v/>
      </c>
      <c r="AC13" s="216"/>
      <c r="AD13" s="212" t="str">
        <f>IF(ISBLANK('Liste élèves'!$B13),"",COUNTIF('Résult. ML'!AB13:AC13,1)/2)</f>
        <v/>
      </c>
      <c r="AE13" s="213"/>
      <c r="AF13" s="110" t="str">
        <f>IF(ISBLANK('Liste élèves'!$B13),"",(AB13*2+AD13*2)/4)</f>
        <v/>
      </c>
      <c r="AG13" s="208" t="str">
        <f>IF(ISBLANK('Liste élèves'!$B13),"",COUNTIF('Résult. ML'!AH13:AJ13,1)/3)</f>
        <v/>
      </c>
      <c r="AH13" s="209"/>
      <c r="AI13" s="209"/>
      <c r="AJ13" s="70" t="str">
        <f>IF(ISBLANK('Liste élèves'!$B13),"",AG13)</f>
        <v/>
      </c>
      <c r="AK13" s="113" t="str">
        <f>IF(ISBLANK('Résult. ML'!AE13),"",COUNTIF('Résult. ML'!AL13,1))</f>
        <v/>
      </c>
      <c r="AL13" s="89" t="str">
        <f>IF(ISBLANK('Liste élèves'!$B13),"",COUNTIF('Résult. ML'!AM13,1))</f>
        <v/>
      </c>
      <c r="AM13" s="70" t="str">
        <f>IF(ISBLANK('Liste élèves'!$B13),"",(AK13+AL13)/2)</f>
        <v/>
      </c>
      <c r="AN13" s="213" t="str">
        <f>IF(ISBLANK('Liste élèves'!$B13),"",COUNTIF('Résult. ML'!AM13:AN13,1)/2)</f>
        <v/>
      </c>
      <c r="AO13" s="212"/>
      <c r="AP13" s="106" t="str">
        <f>IF(ISBLANK('Liste élèves'!$B13),"",AN13)</f>
        <v/>
      </c>
      <c r="AQ13" s="90" t="str">
        <f>IF(ISBLANK('Liste élèves'!$B13),"",COUNTIF('Résult. ML'!AO13,1))</f>
        <v/>
      </c>
      <c r="AR13" s="106" t="str">
        <f>IF(ISBLANK('Liste élèves'!$B13),"",AQ13)</f>
        <v/>
      </c>
      <c r="AS13" s="112" t="str">
        <f>IF(ISBLANK('Liste élèves'!$B13),"",COUNTIF('Résult. ML'!AP13,1))</f>
        <v/>
      </c>
      <c r="AT13" s="146" t="str">
        <f>IF(ISBLANK('Liste élèves'!$B13),"",AS13)</f>
        <v/>
      </c>
      <c r="AU13" s="205" t="str">
        <f>IF(ISBLANK('Liste élèves'!$B13),"",COUNTIF('Résult. ML'!AM13:AO13,1)/3)</f>
        <v/>
      </c>
      <c r="AV13" s="206"/>
      <c r="AW13" s="207"/>
      <c r="AX13" s="145" t="str">
        <f>IF(ISBLANK('Liste élèves'!$B13),"",COUNTIF('Résult. ML'!AP13,1))</f>
        <v/>
      </c>
      <c r="AY13" s="146" t="str">
        <f>IF(ISBLANK('Liste élèves'!$B13),"",(AU13*3+AX13)/4)</f>
        <v/>
      </c>
      <c r="AZ13" s="213" t="str">
        <f>IF(ISBLANK('Liste élèves'!$B13),"",COUNTIF('Résult. ML'!AQ13:AZ13,1)/10)</f>
        <v/>
      </c>
      <c r="BA13" s="216"/>
      <c r="BB13" s="216"/>
      <c r="BC13" s="216"/>
      <c r="BD13" s="216"/>
      <c r="BE13" s="216"/>
      <c r="BF13" s="216"/>
      <c r="BG13" s="216"/>
      <c r="BH13" s="216"/>
      <c r="BI13" s="212"/>
      <c r="BJ13" s="70" t="str">
        <f>IF(ISBLANK('Liste élèves'!$B13),"",AZ13)</f>
        <v/>
      </c>
      <c r="BK13" s="106" t="str">
        <f>IF(ISBLANK('Liste élèves'!$B13),"",(U13*18+AA13*5+AF13*4+AJ13*3+AM13*2+AP13*2+AR13+AT13+AY13*4+BJ13*10)/50)</f>
        <v/>
      </c>
    </row>
    <row r="14" spans="1:63" x14ac:dyDescent="0.2">
      <c r="A14">
        <f>IF(ISBLANK('Liste élèves'!A14),"",('Liste élèves'!A14))</f>
        <v>4</v>
      </c>
      <c r="B14" t="str">
        <f>IF(ISBLANK('Liste élèves'!B14),"",('Liste élèves'!B14))</f>
        <v/>
      </c>
      <c r="C14" s="216" t="str">
        <f>IF(ISBLANK('Liste élèves'!$B14),"",COUNTIF('Résult. ML'!C14:J14,1)/8)</f>
        <v/>
      </c>
      <c r="D14" s="216"/>
      <c r="E14" s="216"/>
      <c r="F14" s="216"/>
      <c r="G14" s="216"/>
      <c r="H14" s="216"/>
      <c r="I14" s="216"/>
      <c r="J14" s="216"/>
      <c r="K14" s="216" t="str">
        <f>IF(ISBLANK('Liste élèves'!$B14),"",COUNTIF('Résult. ML'!K14:T14,1)/10)</f>
        <v/>
      </c>
      <c r="L14" s="216"/>
      <c r="M14" s="216"/>
      <c r="N14" s="216"/>
      <c r="O14" s="216"/>
      <c r="P14" s="216"/>
      <c r="Q14" s="216"/>
      <c r="R14" s="216"/>
      <c r="S14" s="216"/>
      <c r="T14" s="212"/>
      <c r="U14" s="106" t="str">
        <f>IF(ISBLANK('Liste élèves'!B14),"",(C14*8+K14*10)/18)</f>
        <v/>
      </c>
      <c r="V14" s="213" t="str">
        <f>IF(ISBLANK('Liste élèves'!$B14),"",COUNTIF('Résult. ML'!U14:X14,1)/4)</f>
        <v/>
      </c>
      <c r="W14" s="216"/>
      <c r="X14" s="216"/>
      <c r="Y14" s="216"/>
      <c r="Z14" s="72" t="str">
        <f>IF(ISBLANK('Liste élèves'!$B14),"",COUNTIF('Résult. ML'!Y14,1))</f>
        <v/>
      </c>
      <c r="AA14" s="74" t="str">
        <f>IF(ISBLANK('Liste élèves'!B14),"",(V14*4+Z14)/5)</f>
        <v/>
      </c>
      <c r="AB14" s="213" t="str">
        <f>IF(ISBLANK('Liste élèves'!$B14),"",COUNTIF('Résult. ML'!Z14:AA14,1)/2)</f>
        <v/>
      </c>
      <c r="AC14" s="216"/>
      <c r="AD14" s="212" t="str">
        <f>IF(ISBLANK('Liste élèves'!$B14),"",COUNTIF('Résult. ML'!AB14:AC14,1)/2)</f>
        <v/>
      </c>
      <c r="AE14" s="213"/>
      <c r="AF14" s="110" t="str">
        <f>IF(ISBLANK('Liste élèves'!$B14),"",(AB14*2+AD14*2)/4)</f>
        <v/>
      </c>
      <c r="AG14" s="208" t="str">
        <f>IF(ISBLANK('Liste élèves'!$B14),"",COUNTIF('Résult. ML'!AH14:AJ14,1)/3)</f>
        <v/>
      </c>
      <c r="AH14" s="209"/>
      <c r="AI14" s="209"/>
      <c r="AJ14" s="70" t="str">
        <f>IF(ISBLANK('Liste élèves'!$B14),"",AG14)</f>
        <v/>
      </c>
      <c r="AK14" s="113" t="str">
        <f>IF(ISBLANK('Résult. ML'!AE14),"",COUNTIF('Résult. ML'!AL14,1))</f>
        <v/>
      </c>
      <c r="AL14" s="89" t="str">
        <f>IF(ISBLANK('Liste élèves'!$B14),"",COUNTIF('Résult. ML'!AM14,1))</f>
        <v/>
      </c>
      <c r="AM14" s="70" t="str">
        <f>IF(ISBLANK('Liste élèves'!$B14),"",(AK14+AL14)/2)</f>
        <v/>
      </c>
      <c r="AN14" s="213" t="str">
        <f>IF(ISBLANK('Liste élèves'!$B14),"",COUNTIF('Résult. ML'!AM14:AN14,1)/2)</f>
        <v/>
      </c>
      <c r="AO14" s="212"/>
      <c r="AP14" s="106" t="str">
        <f>IF(ISBLANK('Liste élèves'!$B14),"",AN14)</f>
        <v/>
      </c>
      <c r="AQ14" s="90" t="str">
        <f>IF(ISBLANK('Liste élèves'!$B14),"",COUNTIF('Résult. ML'!AO14,1))</f>
        <v/>
      </c>
      <c r="AR14" s="106" t="str">
        <f>IF(ISBLANK('Liste élèves'!$B14),"",AQ14)</f>
        <v/>
      </c>
      <c r="AS14" s="112" t="str">
        <f>IF(ISBLANK('Liste élèves'!$B14),"",COUNTIF('Résult. ML'!AP14,1))</f>
        <v/>
      </c>
      <c r="AT14" s="146" t="str">
        <f>IF(ISBLANK('Liste élèves'!$B14),"",AS14)</f>
        <v/>
      </c>
      <c r="AU14" s="205" t="str">
        <f>IF(ISBLANK('Liste élèves'!$B14),"",COUNTIF('Résult. ML'!AM14:AO14,1)/3)</f>
        <v/>
      </c>
      <c r="AV14" s="206"/>
      <c r="AW14" s="207"/>
      <c r="AX14" s="145" t="str">
        <f>IF(ISBLANK('Liste élèves'!$B14),"",COUNTIF('Résult. ML'!AP14,1))</f>
        <v/>
      </c>
      <c r="AY14" s="146" t="str">
        <f>IF(ISBLANK('Liste élèves'!$B14),"",(AU14*3+AX14)/4)</f>
        <v/>
      </c>
      <c r="AZ14" s="213" t="str">
        <f>IF(ISBLANK('Liste élèves'!$B14),"",COUNTIF('Résult. ML'!AQ14:AZ14,1)/10)</f>
        <v/>
      </c>
      <c r="BA14" s="216"/>
      <c r="BB14" s="216"/>
      <c r="BC14" s="216"/>
      <c r="BD14" s="216"/>
      <c r="BE14" s="216"/>
      <c r="BF14" s="216"/>
      <c r="BG14" s="216"/>
      <c r="BH14" s="216"/>
      <c r="BI14" s="212"/>
      <c r="BJ14" s="70" t="str">
        <f>IF(ISBLANK('Liste élèves'!$B14),"",AZ14)</f>
        <v/>
      </c>
      <c r="BK14" s="106" t="str">
        <f>IF(ISBLANK('Liste élèves'!$B14),"",(U14*18+AA14*5+AF14*4+AJ14*3+AM14*2+AP14*2+AR14+AT14+AY14*4+BJ14*10)/50)</f>
        <v/>
      </c>
    </row>
    <row r="15" spans="1:63" x14ac:dyDescent="0.2">
      <c r="A15">
        <f>IF(ISBLANK('Liste élèves'!A15),"",('Liste élèves'!A15))</f>
        <v>5</v>
      </c>
      <c r="B15" t="str">
        <f>IF(ISBLANK('Liste élèves'!B15),"",('Liste élèves'!B15))</f>
        <v/>
      </c>
      <c r="C15" s="216" t="str">
        <f>IF(ISBLANK('Liste élèves'!$B15),"",COUNTIF('Résult. ML'!C15:J15,1)/8)</f>
        <v/>
      </c>
      <c r="D15" s="216"/>
      <c r="E15" s="216"/>
      <c r="F15" s="216"/>
      <c r="G15" s="216"/>
      <c r="H15" s="216"/>
      <c r="I15" s="216"/>
      <c r="J15" s="216"/>
      <c r="K15" s="216" t="str">
        <f>IF(ISBLANK('Liste élèves'!$B15),"",COUNTIF('Résult. ML'!K15:T15,1)/10)</f>
        <v/>
      </c>
      <c r="L15" s="216"/>
      <c r="M15" s="216"/>
      <c r="N15" s="216"/>
      <c r="O15" s="216"/>
      <c r="P15" s="216"/>
      <c r="Q15" s="216"/>
      <c r="R15" s="216"/>
      <c r="S15" s="216"/>
      <c r="T15" s="212"/>
      <c r="U15" s="106" t="str">
        <f>IF(ISBLANK('Liste élèves'!B15),"",(C15*8+K15*10)/18)</f>
        <v/>
      </c>
      <c r="V15" s="213" t="str">
        <f>IF(ISBLANK('Liste élèves'!$B15),"",COUNTIF('Résult. ML'!U15:X15,1)/4)</f>
        <v/>
      </c>
      <c r="W15" s="216"/>
      <c r="X15" s="216"/>
      <c r="Y15" s="216"/>
      <c r="Z15" s="72" t="str">
        <f>IF(ISBLANK('Liste élèves'!$B15),"",COUNTIF('Résult. ML'!Y15,1))</f>
        <v/>
      </c>
      <c r="AA15" s="74" t="str">
        <f>IF(ISBLANK('Liste élèves'!B15),"",(V15*4+Z15)/5)</f>
        <v/>
      </c>
      <c r="AB15" s="213" t="str">
        <f>IF(ISBLANK('Liste élèves'!$B15),"",COUNTIF('Résult. ML'!Z15:AA15,1)/2)</f>
        <v/>
      </c>
      <c r="AC15" s="216"/>
      <c r="AD15" s="212" t="str">
        <f>IF(ISBLANK('Liste élèves'!$B15),"",COUNTIF('Résult. ML'!AB15:AC15,1)/2)</f>
        <v/>
      </c>
      <c r="AE15" s="213"/>
      <c r="AF15" s="110" t="str">
        <f>IF(ISBLANK('Liste élèves'!$B15),"",(AB15*2+AD15*2)/4)</f>
        <v/>
      </c>
      <c r="AG15" s="208" t="str">
        <f>IF(ISBLANK('Liste élèves'!$B15),"",COUNTIF('Résult. ML'!AH15:AJ15,1)/3)</f>
        <v/>
      </c>
      <c r="AH15" s="209"/>
      <c r="AI15" s="209"/>
      <c r="AJ15" s="70" t="str">
        <f>IF(ISBLANK('Liste élèves'!$B15),"",AG15)</f>
        <v/>
      </c>
      <c r="AK15" s="113" t="str">
        <f>IF(ISBLANK('Résult. ML'!AE15),"",COUNTIF('Résult. ML'!AL15,1))</f>
        <v/>
      </c>
      <c r="AL15" s="89" t="str">
        <f>IF(ISBLANK('Liste élèves'!$B15),"",COUNTIF('Résult. ML'!AM15,1))</f>
        <v/>
      </c>
      <c r="AM15" s="70" t="str">
        <f>IF(ISBLANK('Liste élèves'!$B15),"",(AK15+AL15)/2)</f>
        <v/>
      </c>
      <c r="AN15" s="213" t="str">
        <f>IF(ISBLANK('Liste élèves'!$B15),"",COUNTIF('Résult. ML'!AM15:AN15,1)/2)</f>
        <v/>
      </c>
      <c r="AO15" s="212"/>
      <c r="AP15" s="106" t="str">
        <f>IF(ISBLANK('Liste élèves'!$B15),"",AN15)</f>
        <v/>
      </c>
      <c r="AQ15" s="90" t="str">
        <f>IF(ISBLANK('Liste élèves'!$B15),"",COUNTIF('Résult. ML'!AO15,1))</f>
        <v/>
      </c>
      <c r="AR15" s="106" t="str">
        <f>IF(ISBLANK('Liste élèves'!$B15),"",AQ15)</f>
        <v/>
      </c>
      <c r="AS15" s="112" t="str">
        <f>IF(ISBLANK('Liste élèves'!$B15),"",COUNTIF('Résult. ML'!AP15,1))</f>
        <v/>
      </c>
      <c r="AT15" s="146" t="str">
        <f>IF(ISBLANK('Liste élèves'!$B15),"",AS15)</f>
        <v/>
      </c>
      <c r="AU15" s="205" t="str">
        <f>IF(ISBLANK('Liste élèves'!$B15),"",COUNTIF('Résult. ML'!AM15:AO15,1)/3)</f>
        <v/>
      </c>
      <c r="AV15" s="206"/>
      <c r="AW15" s="207"/>
      <c r="AX15" s="145" t="str">
        <f>IF(ISBLANK('Liste élèves'!$B15),"",COUNTIF('Résult. ML'!AP15,1))</f>
        <v/>
      </c>
      <c r="AY15" s="146" t="str">
        <f>IF(ISBLANK('Liste élèves'!$B15),"",(AU15*3+AX15)/4)</f>
        <v/>
      </c>
      <c r="AZ15" s="213" t="str">
        <f>IF(ISBLANK('Liste élèves'!$B15),"",COUNTIF('Résult. ML'!AQ15:AZ15,1)/10)</f>
        <v/>
      </c>
      <c r="BA15" s="216"/>
      <c r="BB15" s="216"/>
      <c r="BC15" s="216"/>
      <c r="BD15" s="216"/>
      <c r="BE15" s="216"/>
      <c r="BF15" s="216"/>
      <c r="BG15" s="216"/>
      <c r="BH15" s="216"/>
      <c r="BI15" s="212"/>
      <c r="BJ15" s="70" t="str">
        <f>IF(ISBLANK('Liste élèves'!$B15),"",AZ15)</f>
        <v/>
      </c>
      <c r="BK15" s="106" t="str">
        <f>IF(ISBLANK('Liste élèves'!$B15),"",(U15*18+AA15*5+AF15*4+AJ15*3+AM15*2+AP15*2+AR15+AT15+AY15*4+BJ15*10)/50)</f>
        <v/>
      </c>
    </row>
    <row r="16" spans="1:63" x14ac:dyDescent="0.2">
      <c r="A16">
        <f>IF(ISBLANK('Liste élèves'!A16),"",('Liste élèves'!A16))</f>
        <v>6</v>
      </c>
      <c r="B16" t="str">
        <f>IF(ISBLANK('Liste élèves'!B16),"",('Liste élèves'!B16))</f>
        <v/>
      </c>
      <c r="C16" s="216" t="str">
        <f>IF(ISBLANK('Liste élèves'!$B16),"",COUNTIF('Résult. ML'!C16:J16,1)/8)</f>
        <v/>
      </c>
      <c r="D16" s="216"/>
      <c r="E16" s="216"/>
      <c r="F16" s="216"/>
      <c r="G16" s="216"/>
      <c r="H16" s="216"/>
      <c r="I16" s="216"/>
      <c r="J16" s="216"/>
      <c r="K16" s="216" t="str">
        <f>IF(ISBLANK('Liste élèves'!$B16),"",COUNTIF('Résult. ML'!K16:T16,1)/10)</f>
        <v/>
      </c>
      <c r="L16" s="216"/>
      <c r="M16" s="216"/>
      <c r="N16" s="216"/>
      <c r="O16" s="216"/>
      <c r="P16" s="216"/>
      <c r="Q16" s="216"/>
      <c r="R16" s="216"/>
      <c r="S16" s="216"/>
      <c r="T16" s="212"/>
      <c r="U16" s="106" t="str">
        <f>IF(ISBLANK('Liste élèves'!B16),"",(C16*8+K16*10)/18)</f>
        <v/>
      </c>
      <c r="V16" s="213" t="str">
        <f>IF(ISBLANK('Liste élèves'!$B16),"",COUNTIF('Résult. ML'!U16:X16,1)/4)</f>
        <v/>
      </c>
      <c r="W16" s="216"/>
      <c r="X16" s="216"/>
      <c r="Y16" s="216"/>
      <c r="Z16" s="72" t="str">
        <f>IF(ISBLANK('Liste élèves'!$B16),"",COUNTIF('Résult. ML'!Y16,1))</f>
        <v/>
      </c>
      <c r="AA16" s="74" t="str">
        <f>IF(ISBLANK('Liste élèves'!B16),"",(V16*4+Z16)/5)</f>
        <v/>
      </c>
      <c r="AB16" s="213" t="str">
        <f>IF(ISBLANK('Liste élèves'!$B16),"",COUNTIF('Résult. ML'!Z16:AA16,1)/2)</f>
        <v/>
      </c>
      <c r="AC16" s="216"/>
      <c r="AD16" s="212" t="str">
        <f>IF(ISBLANK('Liste élèves'!$B16),"",COUNTIF('Résult. ML'!AB16:AC16,1)/2)</f>
        <v/>
      </c>
      <c r="AE16" s="213"/>
      <c r="AF16" s="110" t="str">
        <f>IF(ISBLANK('Liste élèves'!$B16),"",(AB16*2+AD16*2)/4)</f>
        <v/>
      </c>
      <c r="AG16" s="208" t="str">
        <f>IF(ISBLANK('Liste élèves'!$B16),"",COUNTIF('Résult. ML'!AH16:AJ16,1)/3)</f>
        <v/>
      </c>
      <c r="AH16" s="209"/>
      <c r="AI16" s="209"/>
      <c r="AJ16" s="70" t="str">
        <f>IF(ISBLANK('Liste élèves'!$B16),"",AG16)</f>
        <v/>
      </c>
      <c r="AK16" s="113" t="str">
        <f>IF(ISBLANK('Résult. ML'!AE16),"",COUNTIF('Résult. ML'!AL16,1))</f>
        <v/>
      </c>
      <c r="AL16" s="89" t="str">
        <f>IF(ISBLANK('Liste élèves'!$B16),"",COUNTIF('Résult. ML'!AM16,1))</f>
        <v/>
      </c>
      <c r="AM16" s="70" t="str">
        <f>IF(ISBLANK('Liste élèves'!$B16),"",(AK16+AL16)/2)</f>
        <v/>
      </c>
      <c r="AN16" s="213" t="str">
        <f>IF(ISBLANK('Liste élèves'!$B16),"",COUNTIF('Résult. ML'!AM16:AN16,1)/2)</f>
        <v/>
      </c>
      <c r="AO16" s="212"/>
      <c r="AP16" s="106" t="str">
        <f>IF(ISBLANK('Liste élèves'!$B16),"",AN16)</f>
        <v/>
      </c>
      <c r="AQ16" s="90" t="str">
        <f>IF(ISBLANK('Liste élèves'!$B16),"",COUNTIF('Résult. ML'!AO16,1))</f>
        <v/>
      </c>
      <c r="AR16" s="106" t="str">
        <f>IF(ISBLANK('Liste élèves'!$B16),"",AQ16)</f>
        <v/>
      </c>
      <c r="AS16" s="112" t="str">
        <f>IF(ISBLANK('Liste élèves'!$B16),"",COUNTIF('Résult. ML'!AP16,1))</f>
        <v/>
      </c>
      <c r="AT16" s="146" t="str">
        <f>IF(ISBLANK('Liste élèves'!$B16),"",AS16)</f>
        <v/>
      </c>
      <c r="AU16" s="205" t="str">
        <f>IF(ISBLANK('Liste élèves'!$B16),"",COUNTIF('Résult. ML'!AM16:AO16,1)/3)</f>
        <v/>
      </c>
      <c r="AV16" s="206"/>
      <c r="AW16" s="207"/>
      <c r="AX16" s="145" t="str">
        <f>IF(ISBLANK('Liste élèves'!$B16),"",COUNTIF('Résult. ML'!AP16,1))</f>
        <v/>
      </c>
      <c r="AY16" s="146" t="str">
        <f>IF(ISBLANK('Liste élèves'!$B16),"",(AU16*3+AX16)/4)</f>
        <v/>
      </c>
      <c r="AZ16" s="213" t="str">
        <f>IF(ISBLANK('Liste élèves'!$B16),"",COUNTIF('Résult. ML'!AQ16:AZ16,1)/10)</f>
        <v/>
      </c>
      <c r="BA16" s="216"/>
      <c r="BB16" s="216"/>
      <c r="BC16" s="216"/>
      <c r="BD16" s="216"/>
      <c r="BE16" s="216"/>
      <c r="BF16" s="216"/>
      <c r="BG16" s="216"/>
      <c r="BH16" s="216"/>
      <c r="BI16" s="212"/>
      <c r="BJ16" s="70" t="str">
        <f>IF(ISBLANK('Liste élèves'!$B16),"",AZ16)</f>
        <v/>
      </c>
      <c r="BK16" s="106" t="str">
        <f>IF(ISBLANK('Liste élèves'!$B16),"",(U16*18+AA16*5+AF16*4+AJ16*3+AM16*2+AP16*2+AR16+AT16+AY16*4+BJ16*10)/50)</f>
        <v/>
      </c>
    </row>
    <row r="17" spans="1:63" x14ac:dyDescent="0.2">
      <c r="A17">
        <f>IF(ISBLANK('Liste élèves'!A17),"",('Liste élèves'!A17))</f>
        <v>7</v>
      </c>
      <c r="B17" t="str">
        <f>IF(ISBLANK('Liste élèves'!B17),"",('Liste élèves'!B17))</f>
        <v/>
      </c>
      <c r="C17" s="216" t="str">
        <f>IF(ISBLANK('Liste élèves'!$B17),"",COUNTIF('Résult. ML'!C17:J17,1)/8)</f>
        <v/>
      </c>
      <c r="D17" s="216"/>
      <c r="E17" s="216"/>
      <c r="F17" s="216"/>
      <c r="G17" s="216"/>
      <c r="H17" s="216"/>
      <c r="I17" s="216"/>
      <c r="J17" s="216"/>
      <c r="K17" s="216" t="str">
        <f>IF(ISBLANK('Liste élèves'!$B17),"",COUNTIF('Résult. ML'!K17:T17,1)/10)</f>
        <v/>
      </c>
      <c r="L17" s="216"/>
      <c r="M17" s="216"/>
      <c r="N17" s="216"/>
      <c r="O17" s="216"/>
      <c r="P17" s="216"/>
      <c r="Q17" s="216"/>
      <c r="R17" s="216"/>
      <c r="S17" s="216"/>
      <c r="T17" s="212"/>
      <c r="U17" s="106" t="str">
        <f>IF(ISBLANK('Liste élèves'!B17),"",(C17*8+K17*10)/18)</f>
        <v/>
      </c>
      <c r="V17" s="213" t="str">
        <f>IF(ISBLANK('Liste élèves'!$B17),"",COUNTIF('Résult. ML'!U17:X17,1)/4)</f>
        <v/>
      </c>
      <c r="W17" s="216"/>
      <c r="X17" s="216"/>
      <c r="Y17" s="216"/>
      <c r="Z17" s="72" t="str">
        <f>IF(ISBLANK('Liste élèves'!$B17),"",COUNTIF('Résult. ML'!Y17,1))</f>
        <v/>
      </c>
      <c r="AA17" s="74" t="str">
        <f>IF(ISBLANK('Liste élèves'!B17),"",(V17*4+Z17)/5)</f>
        <v/>
      </c>
      <c r="AB17" s="213" t="str">
        <f>IF(ISBLANK('Liste élèves'!$B17),"",COUNTIF('Résult. ML'!Z17:AA17,1)/2)</f>
        <v/>
      </c>
      <c r="AC17" s="216"/>
      <c r="AD17" s="212" t="str">
        <f>IF(ISBLANK('Liste élèves'!$B17),"",COUNTIF('Résult. ML'!AB17:AC17,1)/2)</f>
        <v/>
      </c>
      <c r="AE17" s="213"/>
      <c r="AF17" s="110" t="str">
        <f>IF(ISBLANK('Liste élèves'!$B17),"",(AB17*2+AD17*2)/4)</f>
        <v/>
      </c>
      <c r="AG17" s="208" t="str">
        <f>IF(ISBLANK('Liste élèves'!$B17),"",COUNTIF('Résult. ML'!AH17:AJ17,1)/3)</f>
        <v/>
      </c>
      <c r="AH17" s="209"/>
      <c r="AI17" s="209"/>
      <c r="AJ17" s="70" t="str">
        <f>IF(ISBLANK('Liste élèves'!$B17),"",AG17)</f>
        <v/>
      </c>
      <c r="AK17" s="113" t="str">
        <f>IF(ISBLANK('Résult. ML'!AE17),"",COUNTIF('Résult. ML'!AL17,1))</f>
        <v/>
      </c>
      <c r="AL17" s="89" t="str">
        <f>IF(ISBLANK('Liste élèves'!$B17),"",COUNTIF('Résult. ML'!AM17,1))</f>
        <v/>
      </c>
      <c r="AM17" s="70" t="str">
        <f>IF(ISBLANK('Liste élèves'!$B17),"",(AK17+AL17)/2)</f>
        <v/>
      </c>
      <c r="AN17" s="213" t="str">
        <f>IF(ISBLANK('Liste élèves'!$B17),"",COUNTIF('Résult. ML'!AM17:AN17,1)/2)</f>
        <v/>
      </c>
      <c r="AO17" s="212"/>
      <c r="AP17" s="106" t="str">
        <f>IF(ISBLANK('Liste élèves'!$B17),"",AN17)</f>
        <v/>
      </c>
      <c r="AQ17" s="90" t="str">
        <f>IF(ISBLANK('Liste élèves'!$B17),"",COUNTIF('Résult. ML'!AO17,1))</f>
        <v/>
      </c>
      <c r="AR17" s="106" t="str">
        <f>IF(ISBLANK('Liste élèves'!$B17),"",AQ17)</f>
        <v/>
      </c>
      <c r="AS17" s="112" t="str">
        <f>IF(ISBLANK('Liste élèves'!$B17),"",COUNTIF('Résult. ML'!AP17,1))</f>
        <v/>
      </c>
      <c r="AT17" s="146" t="str">
        <f>IF(ISBLANK('Liste élèves'!$B17),"",AS17)</f>
        <v/>
      </c>
      <c r="AU17" s="205" t="str">
        <f>IF(ISBLANK('Liste élèves'!$B17),"",COUNTIF('Résult. ML'!AM17:AO17,1)/3)</f>
        <v/>
      </c>
      <c r="AV17" s="206"/>
      <c r="AW17" s="207"/>
      <c r="AX17" s="145" t="str">
        <f>IF(ISBLANK('Liste élèves'!$B17),"",COUNTIF('Résult. ML'!AP17,1))</f>
        <v/>
      </c>
      <c r="AY17" s="146" t="str">
        <f>IF(ISBLANK('Liste élèves'!$B17),"",(AU17*3+AX17)/4)</f>
        <v/>
      </c>
      <c r="AZ17" s="213" t="str">
        <f>IF(ISBLANK('Liste élèves'!$B17),"",COUNTIF('Résult. ML'!AQ17:AZ17,1)/10)</f>
        <v/>
      </c>
      <c r="BA17" s="216"/>
      <c r="BB17" s="216"/>
      <c r="BC17" s="216"/>
      <c r="BD17" s="216"/>
      <c r="BE17" s="216"/>
      <c r="BF17" s="216"/>
      <c r="BG17" s="216"/>
      <c r="BH17" s="216"/>
      <c r="BI17" s="212"/>
      <c r="BJ17" s="70" t="str">
        <f>IF(ISBLANK('Liste élèves'!$B17),"",AZ17)</f>
        <v/>
      </c>
      <c r="BK17" s="106" t="str">
        <f>IF(ISBLANK('Liste élèves'!$B17),"",(U17*18+AA17*5+AF17*4+AJ17*3+AM17*2+AP17*2+AR17+AT17+AY17*4+BJ17*10)/50)</f>
        <v/>
      </c>
    </row>
    <row r="18" spans="1:63" x14ac:dyDescent="0.2">
      <c r="A18">
        <f>IF(ISBLANK('Liste élèves'!A18),"",('Liste élèves'!A18))</f>
        <v>8</v>
      </c>
      <c r="B18" t="str">
        <f>IF(ISBLANK('Liste élèves'!B18),"",('Liste élèves'!B18))</f>
        <v/>
      </c>
      <c r="C18" s="216" t="str">
        <f>IF(ISBLANK('Liste élèves'!$B18),"",COUNTIF('Résult. ML'!C18:J18,1)/8)</f>
        <v/>
      </c>
      <c r="D18" s="216"/>
      <c r="E18" s="216"/>
      <c r="F18" s="216"/>
      <c r="G18" s="216"/>
      <c r="H18" s="216"/>
      <c r="I18" s="216"/>
      <c r="J18" s="216"/>
      <c r="K18" s="216" t="str">
        <f>IF(ISBLANK('Liste élèves'!$B18),"",COUNTIF('Résult. ML'!K18:T18,1)/10)</f>
        <v/>
      </c>
      <c r="L18" s="216"/>
      <c r="M18" s="216"/>
      <c r="N18" s="216"/>
      <c r="O18" s="216"/>
      <c r="P18" s="216"/>
      <c r="Q18" s="216"/>
      <c r="R18" s="216"/>
      <c r="S18" s="216"/>
      <c r="T18" s="212"/>
      <c r="U18" s="106" t="str">
        <f>IF(ISBLANK('Liste élèves'!B18),"",(C18*8+K18*10)/18)</f>
        <v/>
      </c>
      <c r="V18" s="213" t="str">
        <f>IF(ISBLANK('Liste élèves'!$B18),"",COUNTIF('Résult. ML'!U18:X18,1)/4)</f>
        <v/>
      </c>
      <c r="W18" s="216"/>
      <c r="X18" s="216"/>
      <c r="Y18" s="216"/>
      <c r="Z18" s="72" t="str">
        <f>IF(ISBLANK('Liste élèves'!$B18),"",COUNTIF('Résult. ML'!Y18,1))</f>
        <v/>
      </c>
      <c r="AA18" s="74" t="str">
        <f>IF(ISBLANK('Liste élèves'!B18),"",(V18*4+Z18)/5)</f>
        <v/>
      </c>
      <c r="AB18" s="213" t="str">
        <f>IF(ISBLANK('Liste élèves'!$B18),"",COUNTIF('Résult. ML'!Z18:AA18,1)/2)</f>
        <v/>
      </c>
      <c r="AC18" s="216"/>
      <c r="AD18" s="212" t="str">
        <f>IF(ISBLANK('Liste élèves'!$B18),"",COUNTIF('Résult. ML'!AB18:AC18,1)/2)</f>
        <v/>
      </c>
      <c r="AE18" s="213"/>
      <c r="AF18" s="110" t="str">
        <f>IF(ISBLANK('Liste élèves'!$B18),"",(AB18*2+AD18*2)/4)</f>
        <v/>
      </c>
      <c r="AG18" s="208" t="str">
        <f>IF(ISBLANK('Liste élèves'!$B18),"",COUNTIF('Résult. ML'!AH18:AJ18,1)/3)</f>
        <v/>
      </c>
      <c r="AH18" s="209"/>
      <c r="AI18" s="209"/>
      <c r="AJ18" s="70" t="str">
        <f>IF(ISBLANK('Liste élèves'!$B18),"",AG18)</f>
        <v/>
      </c>
      <c r="AK18" s="113" t="str">
        <f>IF(ISBLANK('Résult. ML'!AE18),"",COUNTIF('Résult. ML'!AL18,1))</f>
        <v/>
      </c>
      <c r="AL18" s="89" t="str">
        <f>IF(ISBLANK('Liste élèves'!$B18),"",COUNTIF('Résult. ML'!AM18,1))</f>
        <v/>
      </c>
      <c r="AM18" s="70" t="str">
        <f>IF(ISBLANK('Liste élèves'!$B18),"",(AK18+AL18)/2)</f>
        <v/>
      </c>
      <c r="AN18" s="213" t="str">
        <f>IF(ISBLANK('Liste élèves'!$B18),"",COUNTIF('Résult. ML'!AM18:AN18,1)/2)</f>
        <v/>
      </c>
      <c r="AO18" s="212"/>
      <c r="AP18" s="106" t="str">
        <f>IF(ISBLANK('Liste élèves'!$B18),"",AN18)</f>
        <v/>
      </c>
      <c r="AQ18" s="90" t="str">
        <f>IF(ISBLANK('Liste élèves'!$B18),"",COUNTIF('Résult. ML'!AO18,1))</f>
        <v/>
      </c>
      <c r="AR18" s="106" t="str">
        <f>IF(ISBLANK('Liste élèves'!$B18),"",AQ18)</f>
        <v/>
      </c>
      <c r="AS18" s="112" t="str">
        <f>IF(ISBLANK('Liste élèves'!$B18),"",COUNTIF('Résult. ML'!AP18,1))</f>
        <v/>
      </c>
      <c r="AT18" s="146" t="str">
        <f>IF(ISBLANK('Liste élèves'!$B18),"",AS18)</f>
        <v/>
      </c>
      <c r="AU18" s="205" t="str">
        <f>IF(ISBLANK('Liste élèves'!$B18),"",COUNTIF('Résult. ML'!AM18:AO18,1)/3)</f>
        <v/>
      </c>
      <c r="AV18" s="206"/>
      <c r="AW18" s="207"/>
      <c r="AX18" s="145" t="str">
        <f>IF(ISBLANK('Liste élèves'!$B18),"",COUNTIF('Résult. ML'!AP18,1))</f>
        <v/>
      </c>
      <c r="AY18" s="146" t="str">
        <f>IF(ISBLANK('Liste élèves'!$B18),"",(AU18*3+AX18)/4)</f>
        <v/>
      </c>
      <c r="AZ18" s="213" t="str">
        <f>IF(ISBLANK('Liste élèves'!$B18),"",COUNTIF('Résult. ML'!AQ18:AZ18,1)/10)</f>
        <v/>
      </c>
      <c r="BA18" s="216"/>
      <c r="BB18" s="216"/>
      <c r="BC18" s="216"/>
      <c r="BD18" s="216"/>
      <c r="BE18" s="216"/>
      <c r="BF18" s="216"/>
      <c r="BG18" s="216"/>
      <c r="BH18" s="216"/>
      <c r="BI18" s="212"/>
      <c r="BJ18" s="70" t="str">
        <f>IF(ISBLANK('Liste élèves'!$B18),"",AZ18)</f>
        <v/>
      </c>
      <c r="BK18" s="106" t="str">
        <f>IF(ISBLANK('Liste élèves'!$B18),"",(U18*18+AA18*5+AF18*4+AJ18*3+AM18*2+AP18*2+AR18+AT18+AY18*4+BJ18*10)/50)</f>
        <v/>
      </c>
    </row>
    <row r="19" spans="1:63" x14ac:dyDescent="0.2">
      <c r="A19">
        <f>IF(ISBLANK('Liste élèves'!A19),"",('Liste élèves'!A19))</f>
        <v>9</v>
      </c>
      <c r="B19" t="str">
        <f>IF(ISBLANK('Liste élèves'!B19),"",('Liste élèves'!B19))</f>
        <v/>
      </c>
      <c r="C19" s="216" t="str">
        <f>IF(ISBLANK('Liste élèves'!$B19),"",COUNTIF('Résult. ML'!C19:J19,1)/8)</f>
        <v/>
      </c>
      <c r="D19" s="216"/>
      <c r="E19" s="216"/>
      <c r="F19" s="216"/>
      <c r="G19" s="216"/>
      <c r="H19" s="216"/>
      <c r="I19" s="216"/>
      <c r="J19" s="216"/>
      <c r="K19" s="216" t="str">
        <f>IF(ISBLANK('Liste élèves'!$B19),"",COUNTIF('Résult. ML'!K19:T19,1)/10)</f>
        <v/>
      </c>
      <c r="L19" s="216"/>
      <c r="M19" s="216"/>
      <c r="N19" s="216"/>
      <c r="O19" s="216"/>
      <c r="P19" s="216"/>
      <c r="Q19" s="216"/>
      <c r="R19" s="216"/>
      <c r="S19" s="216"/>
      <c r="T19" s="212"/>
      <c r="U19" s="106" t="str">
        <f>IF(ISBLANK('Liste élèves'!B19),"",(C19*8+K19*10)/18)</f>
        <v/>
      </c>
      <c r="V19" s="213" t="str">
        <f>IF(ISBLANK('Liste élèves'!$B19),"",COUNTIF('Résult. ML'!U19:X19,1)/4)</f>
        <v/>
      </c>
      <c r="W19" s="216"/>
      <c r="X19" s="216"/>
      <c r="Y19" s="216"/>
      <c r="Z19" s="72" t="str">
        <f>IF(ISBLANK('Liste élèves'!$B19),"",COUNTIF('Résult. ML'!Y19,1))</f>
        <v/>
      </c>
      <c r="AA19" s="74" t="str">
        <f>IF(ISBLANK('Liste élèves'!B19),"",(V19*4+Z19)/5)</f>
        <v/>
      </c>
      <c r="AB19" s="213" t="str">
        <f>IF(ISBLANK('Liste élèves'!$B19),"",COUNTIF('Résult. ML'!Z19:AA19,1)/2)</f>
        <v/>
      </c>
      <c r="AC19" s="216"/>
      <c r="AD19" s="212" t="str">
        <f>IF(ISBLANK('Liste élèves'!$B19),"",COUNTIF('Résult. ML'!AB19:AC19,1)/2)</f>
        <v/>
      </c>
      <c r="AE19" s="213"/>
      <c r="AF19" s="110" t="str">
        <f>IF(ISBLANK('Liste élèves'!$B19),"",(AB19*2+AD19*2)/4)</f>
        <v/>
      </c>
      <c r="AG19" s="208" t="str">
        <f>IF(ISBLANK('Liste élèves'!$B19),"",COUNTIF('Résult. ML'!AH19:AJ19,1)/3)</f>
        <v/>
      </c>
      <c r="AH19" s="209"/>
      <c r="AI19" s="209"/>
      <c r="AJ19" s="70" t="str">
        <f>IF(ISBLANK('Liste élèves'!$B19),"",AG19)</f>
        <v/>
      </c>
      <c r="AK19" s="113" t="str">
        <f>IF(ISBLANK('Résult. ML'!AE19),"",COUNTIF('Résult. ML'!AL19,1))</f>
        <v/>
      </c>
      <c r="AL19" s="89" t="str">
        <f>IF(ISBLANK('Liste élèves'!$B19),"",COUNTIF('Résult. ML'!AM19,1))</f>
        <v/>
      </c>
      <c r="AM19" s="70" t="str">
        <f>IF(ISBLANK('Liste élèves'!$B19),"",(AK19+AL19)/2)</f>
        <v/>
      </c>
      <c r="AN19" s="213" t="str">
        <f>IF(ISBLANK('Liste élèves'!$B19),"",COUNTIF('Résult. ML'!AM19:AN19,1)/2)</f>
        <v/>
      </c>
      <c r="AO19" s="212"/>
      <c r="AP19" s="106" t="str">
        <f>IF(ISBLANK('Liste élèves'!$B19),"",AN19)</f>
        <v/>
      </c>
      <c r="AQ19" s="90" t="str">
        <f>IF(ISBLANK('Liste élèves'!$B19),"",COUNTIF('Résult. ML'!AO19,1))</f>
        <v/>
      </c>
      <c r="AR19" s="106" t="str">
        <f>IF(ISBLANK('Liste élèves'!$B19),"",AQ19)</f>
        <v/>
      </c>
      <c r="AS19" s="112" t="str">
        <f>IF(ISBLANK('Liste élèves'!$B19),"",COUNTIF('Résult. ML'!AP19,1))</f>
        <v/>
      </c>
      <c r="AT19" s="146" t="str">
        <f>IF(ISBLANK('Liste élèves'!$B19),"",AS19)</f>
        <v/>
      </c>
      <c r="AU19" s="205" t="str">
        <f>IF(ISBLANK('Liste élèves'!$B19),"",COUNTIF('Résult. ML'!AM19:AO19,1)/3)</f>
        <v/>
      </c>
      <c r="AV19" s="206"/>
      <c r="AW19" s="207"/>
      <c r="AX19" s="145" t="str">
        <f>IF(ISBLANK('Liste élèves'!$B19),"",COUNTIF('Résult. ML'!AP19,1))</f>
        <v/>
      </c>
      <c r="AY19" s="146" t="str">
        <f>IF(ISBLANK('Liste élèves'!$B19),"",(AU19*3+AX19)/4)</f>
        <v/>
      </c>
      <c r="AZ19" s="213" t="str">
        <f>IF(ISBLANK('Liste élèves'!$B19),"",COUNTIF('Résult. ML'!AQ19:AZ19,1)/10)</f>
        <v/>
      </c>
      <c r="BA19" s="216"/>
      <c r="BB19" s="216"/>
      <c r="BC19" s="216"/>
      <c r="BD19" s="216"/>
      <c r="BE19" s="216"/>
      <c r="BF19" s="216"/>
      <c r="BG19" s="216"/>
      <c r="BH19" s="216"/>
      <c r="BI19" s="212"/>
      <c r="BJ19" s="70" t="str">
        <f>IF(ISBLANK('Liste élèves'!$B19),"",AZ19)</f>
        <v/>
      </c>
      <c r="BK19" s="106" t="str">
        <f>IF(ISBLANK('Liste élèves'!$B19),"",(U19*18+AA19*5+AF19*4+AJ19*3+AM19*2+AP19*2+AR19+AT19+AY19*4+BJ19*10)/50)</f>
        <v/>
      </c>
    </row>
    <row r="20" spans="1:63" x14ac:dyDescent="0.2">
      <c r="A20">
        <f>IF(ISBLANK('Liste élèves'!A20),"",('Liste élèves'!A20))</f>
        <v>10</v>
      </c>
      <c r="B20" t="str">
        <f>IF(ISBLANK('Liste élèves'!B20),"",('Liste élèves'!B20))</f>
        <v/>
      </c>
      <c r="C20" s="216" t="str">
        <f>IF(ISBLANK('Liste élèves'!$B20),"",COUNTIF('Résult. ML'!C20:J20,1)/8)</f>
        <v/>
      </c>
      <c r="D20" s="216"/>
      <c r="E20" s="216"/>
      <c r="F20" s="216"/>
      <c r="G20" s="216"/>
      <c r="H20" s="216"/>
      <c r="I20" s="216"/>
      <c r="J20" s="216"/>
      <c r="K20" s="216" t="str">
        <f>IF(ISBLANK('Liste élèves'!$B20),"",COUNTIF('Résult. ML'!K20:T20,1)/10)</f>
        <v/>
      </c>
      <c r="L20" s="216"/>
      <c r="M20" s="216"/>
      <c r="N20" s="216"/>
      <c r="O20" s="216"/>
      <c r="P20" s="216"/>
      <c r="Q20" s="216"/>
      <c r="R20" s="216"/>
      <c r="S20" s="216"/>
      <c r="T20" s="212"/>
      <c r="U20" s="106" t="str">
        <f>IF(ISBLANK('Liste élèves'!B20),"",(C20*8+K20*10)/18)</f>
        <v/>
      </c>
      <c r="V20" s="213" t="str">
        <f>IF(ISBLANK('Liste élèves'!$B20),"",COUNTIF('Résult. ML'!U20:X20,1)/4)</f>
        <v/>
      </c>
      <c r="W20" s="216"/>
      <c r="X20" s="216"/>
      <c r="Y20" s="216"/>
      <c r="Z20" s="72" t="str">
        <f>IF(ISBLANK('Liste élèves'!$B20),"",COUNTIF('Résult. ML'!Y20,1))</f>
        <v/>
      </c>
      <c r="AA20" s="74" t="str">
        <f>IF(ISBLANK('Liste élèves'!B20),"",(V20*4+Z20)/5)</f>
        <v/>
      </c>
      <c r="AB20" s="213" t="str">
        <f>IF(ISBLANK('Liste élèves'!$B20),"",COUNTIF('Résult. ML'!Z20:AA20,1)/2)</f>
        <v/>
      </c>
      <c r="AC20" s="216"/>
      <c r="AD20" s="212" t="str">
        <f>IF(ISBLANK('Liste élèves'!$B20),"",COUNTIF('Résult. ML'!AB20:AC20,1)/2)</f>
        <v/>
      </c>
      <c r="AE20" s="213"/>
      <c r="AF20" s="110" t="str">
        <f>IF(ISBLANK('Liste élèves'!$B20),"",(AB20*2+AD20*2)/4)</f>
        <v/>
      </c>
      <c r="AG20" s="208" t="str">
        <f>IF(ISBLANK('Liste élèves'!$B20),"",COUNTIF('Résult. ML'!AH20:AJ20,1)/3)</f>
        <v/>
      </c>
      <c r="AH20" s="209"/>
      <c r="AI20" s="209"/>
      <c r="AJ20" s="70" t="str">
        <f>IF(ISBLANK('Liste élèves'!$B20),"",AG20)</f>
        <v/>
      </c>
      <c r="AK20" s="113" t="str">
        <f>IF(ISBLANK('Résult. ML'!AE20),"",COUNTIF('Résult. ML'!AL20,1))</f>
        <v/>
      </c>
      <c r="AL20" s="89" t="str">
        <f>IF(ISBLANK('Liste élèves'!$B20),"",COUNTIF('Résult. ML'!AM20,1))</f>
        <v/>
      </c>
      <c r="AM20" s="70" t="str">
        <f>IF(ISBLANK('Liste élèves'!$B20),"",(AK20+AL20)/2)</f>
        <v/>
      </c>
      <c r="AN20" s="213" t="str">
        <f>IF(ISBLANK('Liste élèves'!$B20),"",COUNTIF('Résult. ML'!AM20:AN20,1)/2)</f>
        <v/>
      </c>
      <c r="AO20" s="212"/>
      <c r="AP20" s="106" t="str">
        <f>IF(ISBLANK('Liste élèves'!$B20),"",AN20)</f>
        <v/>
      </c>
      <c r="AQ20" s="90" t="str">
        <f>IF(ISBLANK('Liste élèves'!$B20),"",COUNTIF('Résult. ML'!AO20,1))</f>
        <v/>
      </c>
      <c r="AR20" s="106" t="str">
        <f>IF(ISBLANK('Liste élèves'!$B20),"",AQ20)</f>
        <v/>
      </c>
      <c r="AS20" s="112" t="str">
        <f>IF(ISBLANK('Liste élèves'!$B20),"",COUNTIF('Résult. ML'!AP20,1))</f>
        <v/>
      </c>
      <c r="AT20" s="146" t="str">
        <f>IF(ISBLANK('Liste élèves'!$B20),"",AS20)</f>
        <v/>
      </c>
      <c r="AU20" s="205" t="str">
        <f>IF(ISBLANK('Liste élèves'!$B20),"",COUNTIF('Résult. ML'!AM20:AO20,1)/3)</f>
        <v/>
      </c>
      <c r="AV20" s="206"/>
      <c r="AW20" s="207"/>
      <c r="AX20" s="145" t="str">
        <f>IF(ISBLANK('Liste élèves'!$B20),"",COUNTIF('Résult. ML'!AP20,1))</f>
        <v/>
      </c>
      <c r="AY20" s="146" t="str">
        <f>IF(ISBLANK('Liste élèves'!$B20),"",(AU20*3+AX20)/4)</f>
        <v/>
      </c>
      <c r="AZ20" s="213" t="str">
        <f>IF(ISBLANK('Liste élèves'!$B20),"",COUNTIF('Résult. ML'!AQ20:AZ20,1)/10)</f>
        <v/>
      </c>
      <c r="BA20" s="216"/>
      <c r="BB20" s="216"/>
      <c r="BC20" s="216"/>
      <c r="BD20" s="216"/>
      <c r="BE20" s="216"/>
      <c r="BF20" s="216"/>
      <c r="BG20" s="216"/>
      <c r="BH20" s="216"/>
      <c r="BI20" s="212"/>
      <c r="BJ20" s="70" t="str">
        <f>IF(ISBLANK('Liste élèves'!$B20),"",AZ20)</f>
        <v/>
      </c>
      <c r="BK20" s="106" t="str">
        <f>IF(ISBLANK('Liste élèves'!$B20),"",(U20*18+AA20*5+AF20*4+AJ20*3+AM20*2+AP20*2+AR20+AT20+AY20*4+BJ20*10)/50)</f>
        <v/>
      </c>
    </row>
    <row r="21" spans="1:63" x14ac:dyDescent="0.2">
      <c r="A21">
        <f>IF(ISBLANK('Liste élèves'!A21),"",('Liste élèves'!A21))</f>
        <v>11</v>
      </c>
      <c r="B21" t="str">
        <f>IF(ISBLANK('Liste élèves'!B21),"",('Liste élèves'!B21))</f>
        <v/>
      </c>
      <c r="C21" s="216" t="str">
        <f>IF(ISBLANK('Liste élèves'!$B21),"",COUNTIF('Résult. ML'!C21:J21,1)/8)</f>
        <v/>
      </c>
      <c r="D21" s="216"/>
      <c r="E21" s="216"/>
      <c r="F21" s="216"/>
      <c r="G21" s="216"/>
      <c r="H21" s="216"/>
      <c r="I21" s="216"/>
      <c r="J21" s="216"/>
      <c r="K21" s="216" t="str">
        <f>IF(ISBLANK('Liste élèves'!$B21),"",COUNTIF('Résult. ML'!K21:T21,1)/10)</f>
        <v/>
      </c>
      <c r="L21" s="216"/>
      <c r="M21" s="216"/>
      <c r="N21" s="216"/>
      <c r="O21" s="216"/>
      <c r="P21" s="216"/>
      <c r="Q21" s="216"/>
      <c r="R21" s="216"/>
      <c r="S21" s="216"/>
      <c r="T21" s="212"/>
      <c r="U21" s="106" t="str">
        <f>IF(ISBLANK('Liste élèves'!B21),"",(C21*8+K21*10)/18)</f>
        <v/>
      </c>
      <c r="V21" s="213" t="str">
        <f>IF(ISBLANK('Liste élèves'!$B21),"",COUNTIF('Résult. ML'!U21:X21,1)/4)</f>
        <v/>
      </c>
      <c r="W21" s="216"/>
      <c r="X21" s="216"/>
      <c r="Y21" s="216"/>
      <c r="Z21" s="72" t="str">
        <f>IF(ISBLANK('Liste élèves'!$B21),"",COUNTIF('Résult. ML'!Y21,1))</f>
        <v/>
      </c>
      <c r="AA21" s="74" t="str">
        <f>IF(ISBLANK('Liste élèves'!B21),"",(V21*4+Z21)/5)</f>
        <v/>
      </c>
      <c r="AB21" s="213" t="str">
        <f>IF(ISBLANK('Liste élèves'!$B21),"",COUNTIF('Résult. ML'!Z21:AA21,1)/2)</f>
        <v/>
      </c>
      <c r="AC21" s="216"/>
      <c r="AD21" s="212" t="str">
        <f>IF(ISBLANK('Liste élèves'!$B21),"",COUNTIF('Résult. ML'!AB21:AC21,1)/2)</f>
        <v/>
      </c>
      <c r="AE21" s="213"/>
      <c r="AF21" s="110" t="str">
        <f>IF(ISBLANK('Liste élèves'!$B21),"",(AB21*2+AD21*2)/4)</f>
        <v/>
      </c>
      <c r="AG21" s="208" t="str">
        <f>IF(ISBLANK('Liste élèves'!$B21),"",COUNTIF('Résult. ML'!AH21:AJ21,1)/3)</f>
        <v/>
      </c>
      <c r="AH21" s="209"/>
      <c r="AI21" s="209"/>
      <c r="AJ21" s="70" t="str">
        <f>IF(ISBLANK('Liste élèves'!$B21),"",AG21)</f>
        <v/>
      </c>
      <c r="AK21" s="113" t="str">
        <f>IF(ISBLANK('Résult. ML'!AE21),"",COUNTIF('Résult. ML'!AL21,1))</f>
        <v/>
      </c>
      <c r="AL21" s="89" t="str">
        <f>IF(ISBLANK('Liste élèves'!$B21),"",COUNTIF('Résult. ML'!AM21,1))</f>
        <v/>
      </c>
      <c r="AM21" s="70" t="str">
        <f>IF(ISBLANK('Liste élèves'!$B21),"",(AK21+AL21)/2)</f>
        <v/>
      </c>
      <c r="AN21" s="213" t="str">
        <f>IF(ISBLANK('Liste élèves'!$B21),"",COUNTIF('Résult. ML'!AM21:AN21,1)/2)</f>
        <v/>
      </c>
      <c r="AO21" s="212"/>
      <c r="AP21" s="106" t="str">
        <f>IF(ISBLANK('Liste élèves'!$B21),"",AN21)</f>
        <v/>
      </c>
      <c r="AQ21" s="90" t="str">
        <f>IF(ISBLANK('Liste élèves'!$B21),"",COUNTIF('Résult. ML'!AO21,1))</f>
        <v/>
      </c>
      <c r="AR21" s="106" t="str">
        <f>IF(ISBLANK('Liste élèves'!$B21),"",AQ21)</f>
        <v/>
      </c>
      <c r="AS21" s="112" t="str">
        <f>IF(ISBLANK('Liste élèves'!$B21),"",COUNTIF('Résult. ML'!AP21,1))</f>
        <v/>
      </c>
      <c r="AT21" s="146" t="str">
        <f>IF(ISBLANK('Liste élèves'!$B21),"",AS21)</f>
        <v/>
      </c>
      <c r="AU21" s="205" t="str">
        <f>IF(ISBLANK('Liste élèves'!$B21),"",COUNTIF('Résult. ML'!AM21:AO21,1)/3)</f>
        <v/>
      </c>
      <c r="AV21" s="206"/>
      <c r="AW21" s="207"/>
      <c r="AX21" s="145" t="str">
        <f>IF(ISBLANK('Liste élèves'!$B21),"",COUNTIF('Résult. ML'!AP21,1))</f>
        <v/>
      </c>
      <c r="AY21" s="146" t="str">
        <f>IF(ISBLANK('Liste élèves'!$B21),"",(AU21*3+AX21)/4)</f>
        <v/>
      </c>
      <c r="AZ21" s="213" t="str">
        <f>IF(ISBLANK('Liste élèves'!$B21),"",COUNTIF('Résult. ML'!AQ21:AZ21,1)/10)</f>
        <v/>
      </c>
      <c r="BA21" s="216"/>
      <c r="BB21" s="216"/>
      <c r="BC21" s="216"/>
      <c r="BD21" s="216"/>
      <c r="BE21" s="216"/>
      <c r="BF21" s="216"/>
      <c r="BG21" s="216"/>
      <c r="BH21" s="216"/>
      <c r="BI21" s="212"/>
      <c r="BJ21" s="70" t="str">
        <f>IF(ISBLANK('Liste élèves'!$B21),"",AZ21)</f>
        <v/>
      </c>
      <c r="BK21" s="106" t="str">
        <f>IF(ISBLANK('Liste élèves'!$B21),"",(U21*18+AA21*5+AF21*4+AJ21*3+AM21*2+AP21*2+AR21+AT21+AY21*4+BJ21*10)/50)</f>
        <v/>
      </c>
    </row>
    <row r="22" spans="1:63" x14ac:dyDescent="0.2">
      <c r="A22">
        <f>IF(ISBLANK('Liste élèves'!A22),"",('Liste élèves'!A22))</f>
        <v>12</v>
      </c>
      <c r="B22" t="str">
        <f>IF(ISBLANK('Liste élèves'!B22),"",('Liste élèves'!B22))</f>
        <v/>
      </c>
      <c r="C22" s="216" t="str">
        <f>IF(ISBLANK('Liste élèves'!$B22),"",COUNTIF('Résult. ML'!C22:J22,1)/8)</f>
        <v/>
      </c>
      <c r="D22" s="216"/>
      <c r="E22" s="216"/>
      <c r="F22" s="216"/>
      <c r="G22" s="216"/>
      <c r="H22" s="216"/>
      <c r="I22" s="216"/>
      <c r="J22" s="216"/>
      <c r="K22" s="216" t="str">
        <f>IF(ISBLANK('Liste élèves'!$B22),"",COUNTIF('Résult. ML'!K22:T22,1)/10)</f>
        <v/>
      </c>
      <c r="L22" s="216"/>
      <c r="M22" s="216"/>
      <c r="N22" s="216"/>
      <c r="O22" s="216"/>
      <c r="P22" s="216"/>
      <c r="Q22" s="216"/>
      <c r="R22" s="216"/>
      <c r="S22" s="216"/>
      <c r="T22" s="212"/>
      <c r="U22" s="106" t="str">
        <f>IF(ISBLANK('Liste élèves'!B22),"",(C22*8+K22*10)/18)</f>
        <v/>
      </c>
      <c r="V22" s="213" t="str">
        <f>IF(ISBLANK('Liste élèves'!$B22),"",COUNTIF('Résult. ML'!U22:X22,1)/4)</f>
        <v/>
      </c>
      <c r="W22" s="216"/>
      <c r="X22" s="216"/>
      <c r="Y22" s="216"/>
      <c r="Z22" s="72" t="str">
        <f>IF(ISBLANK('Liste élèves'!$B22),"",COUNTIF('Résult. ML'!Y22,1))</f>
        <v/>
      </c>
      <c r="AA22" s="74" t="str">
        <f>IF(ISBLANK('Liste élèves'!B22),"",(V22*4+Z22)/5)</f>
        <v/>
      </c>
      <c r="AB22" s="213" t="str">
        <f>IF(ISBLANK('Liste élèves'!$B22),"",COUNTIF('Résult. ML'!Z22:AA22,1)/2)</f>
        <v/>
      </c>
      <c r="AC22" s="216"/>
      <c r="AD22" s="212" t="str">
        <f>IF(ISBLANK('Liste élèves'!$B22),"",COUNTIF('Résult. ML'!AB22:AC22,1)/2)</f>
        <v/>
      </c>
      <c r="AE22" s="213"/>
      <c r="AF22" s="110" t="str">
        <f>IF(ISBLANK('Liste élèves'!$B22),"",(AB22*2+AD22*2)/4)</f>
        <v/>
      </c>
      <c r="AG22" s="208" t="str">
        <f>IF(ISBLANK('Liste élèves'!$B22),"",COUNTIF('Résult. ML'!AH22:AJ22,1)/3)</f>
        <v/>
      </c>
      <c r="AH22" s="209"/>
      <c r="AI22" s="209"/>
      <c r="AJ22" s="70" t="str">
        <f>IF(ISBLANK('Liste élèves'!$B22),"",AG22)</f>
        <v/>
      </c>
      <c r="AK22" s="113" t="str">
        <f>IF(ISBLANK('Résult. ML'!AE22),"",COUNTIF('Résult. ML'!AL22,1))</f>
        <v/>
      </c>
      <c r="AL22" s="89" t="str">
        <f>IF(ISBLANK('Liste élèves'!$B22),"",COUNTIF('Résult. ML'!AM22,1))</f>
        <v/>
      </c>
      <c r="AM22" s="70" t="str">
        <f>IF(ISBLANK('Liste élèves'!$B22),"",(AK22+AL22)/2)</f>
        <v/>
      </c>
      <c r="AN22" s="213" t="str">
        <f>IF(ISBLANK('Liste élèves'!$B22),"",COUNTIF('Résult. ML'!AM22:AN22,1)/2)</f>
        <v/>
      </c>
      <c r="AO22" s="212"/>
      <c r="AP22" s="106" t="str">
        <f>IF(ISBLANK('Liste élèves'!$B22),"",AN22)</f>
        <v/>
      </c>
      <c r="AQ22" s="90" t="str">
        <f>IF(ISBLANK('Liste élèves'!$B22),"",COUNTIF('Résult. ML'!AO22,1))</f>
        <v/>
      </c>
      <c r="AR22" s="106" t="str">
        <f>IF(ISBLANK('Liste élèves'!$B22),"",AQ22)</f>
        <v/>
      </c>
      <c r="AS22" s="112" t="str">
        <f>IF(ISBLANK('Liste élèves'!$B22),"",COUNTIF('Résult. ML'!AP22,1))</f>
        <v/>
      </c>
      <c r="AT22" s="146" t="str">
        <f>IF(ISBLANK('Liste élèves'!$B22),"",AS22)</f>
        <v/>
      </c>
      <c r="AU22" s="205" t="str">
        <f>IF(ISBLANK('Liste élèves'!$B22),"",COUNTIF('Résult. ML'!AM22:AO22,1)/3)</f>
        <v/>
      </c>
      <c r="AV22" s="206"/>
      <c r="AW22" s="207"/>
      <c r="AX22" s="145" t="str">
        <f>IF(ISBLANK('Liste élèves'!$B22),"",COUNTIF('Résult. ML'!AP22,1))</f>
        <v/>
      </c>
      <c r="AY22" s="146" t="str">
        <f>IF(ISBLANK('Liste élèves'!$B22),"",(AU22*3+AX22)/4)</f>
        <v/>
      </c>
      <c r="AZ22" s="213" t="str">
        <f>IF(ISBLANK('Liste élèves'!$B22),"",COUNTIF('Résult. ML'!AQ22:AZ22,1)/10)</f>
        <v/>
      </c>
      <c r="BA22" s="216"/>
      <c r="BB22" s="216"/>
      <c r="BC22" s="216"/>
      <c r="BD22" s="216"/>
      <c r="BE22" s="216"/>
      <c r="BF22" s="216"/>
      <c r="BG22" s="216"/>
      <c r="BH22" s="216"/>
      <c r="BI22" s="212"/>
      <c r="BJ22" s="70" t="str">
        <f>IF(ISBLANK('Liste élèves'!$B22),"",AZ22)</f>
        <v/>
      </c>
      <c r="BK22" s="106" t="str">
        <f>IF(ISBLANK('Liste élèves'!$B22),"",(U22*18+AA22*5+AF22*4+AJ22*3+AM22*2+AP22*2+AR22+AT22+AY22*4+BJ22*10)/50)</f>
        <v/>
      </c>
    </row>
    <row r="23" spans="1:63" x14ac:dyDescent="0.2">
      <c r="A23">
        <f>IF(ISBLANK('Liste élèves'!A23),"",('Liste élèves'!A23))</f>
        <v>13</v>
      </c>
      <c r="B23" t="str">
        <f>IF(ISBLANK('Liste élèves'!B23),"",('Liste élèves'!B23))</f>
        <v/>
      </c>
      <c r="C23" s="216" t="str">
        <f>IF(ISBLANK('Liste élèves'!$B23),"",COUNTIF('Résult. ML'!C23:J23,1)/8)</f>
        <v/>
      </c>
      <c r="D23" s="216"/>
      <c r="E23" s="216"/>
      <c r="F23" s="216"/>
      <c r="G23" s="216"/>
      <c r="H23" s="216"/>
      <c r="I23" s="216"/>
      <c r="J23" s="216"/>
      <c r="K23" s="216" t="str">
        <f>IF(ISBLANK('Liste élèves'!$B23),"",COUNTIF('Résult. ML'!K23:T23,1)/10)</f>
        <v/>
      </c>
      <c r="L23" s="216"/>
      <c r="M23" s="216"/>
      <c r="N23" s="216"/>
      <c r="O23" s="216"/>
      <c r="P23" s="216"/>
      <c r="Q23" s="216"/>
      <c r="R23" s="216"/>
      <c r="S23" s="216"/>
      <c r="T23" s="212"/>
      <c r="U23" s="106" t="str">
        <f>IF(ISBLANK('Liste élèves'!B23),"",(C23*8+K23*10)/18)</f>
        <v/>
      </c>
      <c r="V23" s="213" t="str">
        <f>IF(ISBLANK('Liste élèves'!$B23),"",COUNTIF('Résult. ML'!U23:X23,1)/4)</f>
        <v/>
      </c>
      <c r="W23" s="216"/>
      <c r="X23" s="216"/>
      <c r="Y23" s="216"/>
      <c r="Z23" s="72" t="str">
        <f>IF(ISBLANK('Liste élèves'!$B23),"",COUNTIF('Résult. ML'!Y23,1))</f>
        <v/>
      </c>
      <c r="AA23" s="74" t="str">
        <f>IF(ISBLANK('Liste élèves'!B23),"",(V23*4+Z23)/5)</f>
        <v/>
      </c>
      <c r="AB23" s="213" t="str">
        <f>IF(ISBLANK('Liste élèves'!$B23),"",COUNTIF('Résult. ML'!Z23:AA23,1)/2)</f>
        <v/>
      </c>
      <c r="AC23" s="216"/>
      <c r="AD23" s="212" t="str">
        <f>IF(ISBLANK('Liste élèves'!$B23),"",COUNTIF('Résult. ML'!AB23:AC23,1)/2)</f>
        <v/>
      </c>
      <c r="AE23" s="213"/>
      <c r="AF23" s="110" t="str">
        <f>IF(ISBLANK('Liste élèves'!$B23),"",(AB23*2+AD23*2)/4)</f>
        <v/>
      </c>
      <c r="AG23" s="208" t="str">
        <f>IF(ISBLANK('Liste élèves'!$B23),"",COUNTIF('Résult. ML'!AH23:AJ23,1)/3)</f>
        <v/>
      </c>
      <c r="AH23" s="209"/>
      <c r="AI23" s="209"/>
      <c r="AJ23" s="70" t="str">
        <f>IF(ISBLANK('Liste élèves'!$B23),"",AG23)</f>
        <v/>
      </c>
      <c r="AK23" s="113" t="str">
        <f>IF(ISBLANK('Résult. ML'!AE23),"",COUNTIF('Résult. ML'!AL23,1))</f>
        <v/>
      </c>
      <c r="AL23" s="89" t="str">
        <f>IF(ISBLANK('Liste élèves'!$B23),"",COUNTIF('Résult. ML'!AM23,1))</f>
        <v/>
      </c>
      <c r="AM23" s="70" t="str">
        <f>IF(ISBLANK('Liste élèves'!$B23),"",(AK23+AL23)/2)</f>
        <v/>
      </c>
      <c r="AN23" s="213" t="str">
        <f>IF(ISBLANK('Liste élèves'!$B23),"",COUNTIF('Résult. ML'!AM23:AN23,1)/2)</f>
        <v/>
      </c>
      <c r="AO23" s="212"/>
      <c r="AP23" s="106" t="str">
        <f>IF(ISBLANK('Liste élèves'!$B23),"",AN23)</f>
        <v/>
      </c>
      <c r="AQ23" s="90" t="str">
        <f>IF(ISBLANK('Liste élèves'!$B23),"",COUNTIF('Résult. ML'!AO23,1))</f>
        <v/>
      </c>
      <c r="AR23" s="106" t="str">
        <f>IF(ISBLANK('Liste élèves'!$B23),"",AQ23)</f>
        <v/>
      </c>
      <c r="AS23" s="112" t="str">
        <f>IF(ISBLANK('Liste élèves'!$B23),"",COUNTIF('Résult. ML'!AP23,1))</f>
        <v/>
      </c>
      <c r="AT23" s="146" t="str">
        <f>IF(ISBLANK('Liste élèves'!$B23),"",AS23)</f>
        <v/>
      </c>
      <c r="AU23" s="205" t="str">
        <f>IF(ISBLANK('Liste élèves'!$B23),"",COUNTIF('Résult. ML'!AM23:AO23,1)/3)</f>
        <v/>
      </c>
      <c r="AV23" s="206"/>
      <c r="AW23" s="207"/>
      <c r="AX23" s="145" t="str">
        <f>IF(ISBLANK('Liste élèves'!$B23),"",COUNTIF('Résult. ML'!AP23,1))</f>
        <v/>
      </c>
      <c r="AY23" s="146" t="str">
        <f>IF(ISBLANK('Liste élèves'!$B23),"",(AU23*3+AX23)/4)</f>
        <v/>
      </c>
      <c r="AZ23" s="213" t="str">
        <f>IF(ISBLANK('Liste élèves'!$B23),"",COUNTIF('Résult. ML'!AQ23:AZ23,1)/10)</f>
        <v/>
      </c>
      <c r="BA23" s="216"/>
      <c r="BB23" s="216"/>
      <c r="BC23" s="216"/>
      <c r="BD23" s="216"/>
      <c r="BE23" s="216"/>
      <c r="BF23" s="216"/>
      <c r="BG23" s="216"/>
      <c r="BH23" s="216"/>
      <c r="BI23" s="212"/>
      <c r="BJ23" s="70" t="str">
        <f>IF(ISBLANK('Liste élèves'!$B23),"",AZ23)</f>
        <v/>
      </c>
      <c r="BK23" s="106" t="str">
        <f>IF(ISBLANK('Liste élèves'!$B23),"",(U23*18+AA23*5+AF23*4+AJ23*3+AM23*2+AP23*2+AR23+AT23+AY23*4+BJ23*10)/50)</f>
        <v/>
      </c>
    </row>
    <row r="24" spans="1:63" x14ac:dyDescent="0.2">
      <c r="A24">
        <f>IF(ISBLANK('Liste élèves'!A24),"",('Liste élèves'!A24))</f>
        <v>14</v>
      </c>
      <c r="B24" t="str">
        <f>IF(ISBLANK('Liste élèves'!B24),"",('Liste élèves'!B24))</f>
        <v/>
      </c>
      <c r="C24" s="216" t="str">
        <f>IF(ISBLANK('Liste élèves'!$B24),"",COUNTIF('Résult. ML'!C24:J24,1)/8)</f>
        <v/>
      </c>
      <c r="D24" s="216"/>
      <c r="E24" s="216"/>
      <c r="F24" s="216"/>
      <c r="G24" s="216"/>
      <c r="H24" s="216"/>
      <c r="I24" s="216"/>
      <c r="J24" s="216"/>
      <c r="K24" s="216" t="str">
        <f>IF(ISBLANK('Liste élèves'!$B24),"",COUNTIF('Résult. ML'!K24:T24,1)/10)</f>
        <v/>
      </c>
      <c r="L24" s="216"/>
      <c r="M24" s="216"/>
      <c r="N24" s="216"/>
      <c r="O24" s="216"/>
      <c r="P24" s="216"/>
      <c r="Q24" s="216"/>
      <c r="R24" s="216"/>
      <c r="S24" s="216"/>
      <c r="T24" s="212"/>
      <c r="U24" s="106" t="str">
        <f>IF(ISBLANK('Liste élèves'!B24),"",(C24*8+K24*10)/18)</f>
        <v/>
      </c>
      <c r="V24" s="213" t="str">
        <f>IF(ISBLANK('Liste élèves'!$B24),"",COUNTIF('Résult. ML'!U24:X24,1)/4)</f>
        <v/>
      </c>
      <c r="W24" s="216"/>
      <c r="X24" s="216"/>
      <c r="Y24" s="216"/>
      <c r="Z24" s="72" t="str">
        <f>IF(ISBLANK('Liste élèves'!$B24),"",COUNTIF('Résult. ML'!Y24,1))</f>
        <v/>
      </c>
      <c r="AA24" s="74" t="str">
        <f>IF(ISBLANK('Liste élèves'!B24),"",(V24*4+Z24)/5)</f>
        <v/>
      </c>
      <c r="AB24" s="213" t="str">
        <f>IF(ISBLANK('Liste élèves'!$B24),"",COUNTIF('Résult. ML'!Z24:AA24,1)/2)</f>
        <v/>
      </c>
      <c r="AC24" s="216"/>
      <c r="AD24" s="212" t="str">
        <f>IF(ISBLANK('Liste élèves'!$B24),"",COUNTIF('Résult. ML'!AB24:AC24,1)/2)</f>
        <v/>
      </c>
      <c r="AE24" s="213"/>
      <c r="AF24" s="110" t="str">
        <f>IF(ISBLANK('Liste élèves'!$B24),"",(AB24*2+AD24*2)/4)</f>
        <v/>
      </c>
      <c r="AG24" s="208" t="str">
        <f>IF(ISBLANK('Liste élèves'!$B24),"",COUNTIF('Résult. ML'!AH24:AJ24,1)/3)</f>
        <v/>
      </c>
      <c r="AH24" s="209"/>
      <c r="AI24" s="209"/>
      <c r="AJ24" s="70" t="str">
        <f>IF(ISBLANK('Liste élèves'!$B24),"",AG24)</f>
        <v/>
      </c>
      <c r="AK24" s="113" t="str">
        <f>IF(ISBLANK('Résult. ML'!AE24),"",COUNTIF('Résult. ML'!AL24,1))</f>
        <v/>
      </c>
      <c r="AL24" s="89" t="str">
        <f>IF(ISBLANK('Liste élèves'!$B24),"",COUNTIF('Résult. ML'!AM24,1))</f>
        <v/>
      </c>
      <c r="AM24" s="70" t="str">
        <f>IF(ISBLANK('Liste élèves'!$B24),"",(AK24+AL24)/2)</f>
        <v/>
      </c>
      <c r="AN24" s="213" t="str">
        <f>IF(ISBLANK('Liste élèves'!$B24),"",COUNTIF('Résult. ML'!AM24:AN24,1)/2)</f>
        <v/>
      </c>
      <c r="AO24" s="212"/>
      <c r="AP24" s="106" t="str">
        <f>IF(ISBLANK('Liste élèves'!$B24),"",AN24)</f>
        <v/>
      </c>
      <c r="AQ24" s="90" t="str">
        <f>IF(ISBLANK('Liste élèves'!$B24),"",COUNTIF('Résult. ML'!AO24,1))</f>
        <v/>
      </c>
      <c r="AR24" s="106" t="str">
        <f>IF(ISBLANK('Liste élèves'!$B24),"",AQ24)</f>
        <v/>
      </c>
      <c r="AS24" s="112" t="str">
        <f>IF(ISBLANK('Liste élèves'!$B24),"",COUNTIF('Résult. ML'!AP24,1))</f>
        <v/>
      </c>
      <c r="AT24" s="146" t="str">
        <f>IF(ISBLANK('Liste élèves'!$B24),"",AS24)</f>
        <v/>
      </c>
      <c r="AU24" s="205" t="str">
        <f>IF(ISBLANK('Liste élèves'!$B24),"",COUNTIF('Résult. ML'!AM24:AO24,1)/3)</f>
        <v/>
      </c>
      <c r="AV24" s="206"/>
      <c r="AW24" s="207"/>
      <c r="AX24" s="145" t="str">
        <f>IF(ISBLANK('Liste élèves'!$B24),"",COUNTIF('Résult. ML'!AP24,1))</f>
        <v/>
      </c>
      <c r="AY24" s="146" t="str">
        <f>IF(ISBLANK('Liste élèves'!$B24),"",(AU24*3+AX24)/4)</f>
        <v/>
      </c>
      <c r="AZ24" s="213" t="str">
        <f>IF(ISBLANK('Liste élèves'!$B24),"",COUNTIF('Résult. ML'!AQ24:AZ24,1)/10)</f>
        <v/>
      </c>
      <c r="BA24" s="216"/>
      <c r="BB24" s="216"/>
      <c r="BC24" s="216"/>
      <c r="BD24" s="216"/>
      <c r="BE24" s="216"/>
      <c r="BF24" s="216"/>
      <c r="BG24" s="216"/>
      <c r="BH24" s="216"/>
      <c r="BI24" s="212"/>
      <c r="BJ24" s="70" t="str">
        <f>IF(ISBLANK('Liste élèves'!$B24),"",AZ24)</f>
        <v/>
      </c>
      <c r="BK24" s="106" t="str">
        <f>IF(ISBLANK('Liste élèves'!$B24),"",(U24*18+AA24*5+AF24*4+AJ24*3+AM24*2+AP24*2+AR24+AT24+AY24*4+BJ24*10)/50)</f>
        <v/>
      </c>
    </row>
    <row r="25" spans="1:63" x14ac:dyDescent="0.2">
      <c r="A25">
        <f>IF(ISBLANK('Liste élèves'!A25),"",('Liste élèves'!A25))</f>
        <v>15</v>
      </c>
      <c r="B25" t="str">
        <f>IF(ISBLANK('Liste élèves'!B25),"",('Liste élèves'!B25))</f>
        <v/>
      </c>
      <c r="C25" s="216" t="str">
        <f>IF(ISBLANK('Liste élèves'!$B25),"",COUNTIF('Résult. ML'!C25:J25,1)/8)</f>
        <v/>
      </c>
      <c r="D25" s="216"/>
      <c r="E25" s="216"/>
      <c r="F25" s="216"/>
      <c r="G25" s="216"/>
      <c r="H25" s="216"/>
      <c r="I25" s="216"/>
      <c r="J25" s="216"/>
      <c r="K25" s="216" t="str">
        <f>IF(ISBLANK('Liste élèves'!$B25),"",COUNTIF('Résult. ML'!K25:T25,1)/10)</f>
        <v/>
      </c>
      <c r="L25" s="216"/>
      <c r="M25" s="216"/>
      <c r="N25" s="216"/>
      <c r="O25" s="216"/>
      <c r="P25" s="216"/>
      <c r="Q25" s="216"/>
      <c r="R25" s="216"/>
      <c r="S25" s="216"/>
      <c r="T25" s="212"/>
      <c r="U25" s="106" t="str">
        <f>IF(ISBLANK('Liste élèves'!B25),"",(C25*8+K25*10)/18)</f>
        <v/>
      </c>
      <c r="V25" s="213" t="str">
        <f>IF(ISBLANK('Liste élèves'!$B25),"",COUNTIF('Résult. ML'!U25:X25,1)/4)</f>
        <v/>
      </c>
      <c r="W25" s="216"/>
      <c r="X25" s="216"/>
      <c r="Y25" s="216"/>
      <c r="Z25" s="72" t="str">
        <f>IF(ISBLANK('Liste élèves'!$B25),"",COUNTIF('Résult. ML'!Y25,1))</f>
        <v/>
      </c>
      <c r="AA25" s="74" t="str">
        <f>IF(ISBLANK('Liste élèves'!B25),"",(V25*4+Z25)/5)</f>
        <v/>
      </c>
      <c r="AB25" s="213" t="str">
        <f>IF(ISBLANK('Liste élèves'!$B25),"",COUNTIF('Résult. ML'!Z25:AA25,1)/2)</f>
        <v/>
      </c>
      <c r="AC25" s="216"/>
      <c r="AD25" s="212" t="str">
        <f>IF(ISBLANK('Liste élèves'!$B25),"",COUNTIF('Résult. ML'!AB25:AC25,1)/2)</f>
        <v/>
      </c>
      <c r="AE25" s="213"/>
      <c r="AF25" s="110" t="str">
        <f>IF(ISBLANK('Liste élèves'!$B25),"",(AB25*2+AD25*2)/4)</f>
        <v/>
      </c>
      <c r="AG25" s="208" t="str">
        <f>IF(ISBLANK('Liste élèves'!$B25),"",COUNTIF('Résult. ML'!AH25:AJ25,1)/3)</f>
        <v/>
      </c>
      <c r="AH25" s="209"/>
      <c r="AI25" s="209"/>
      <c r="AJ25" s="70" t="str">
        <f>IF(ISBLANK('Liste élèves'!$B25),"",AG25)</f>
        <v/>
      </c>
      <c r="AK25" s="113" t="str">
        <f>IF(ISBLANK('Résult. ML'!AE25),"",COUNTIF('Résult. ML'!AL25,1))</f>
        <v/>
      </c>
      <c r="AL25" s="89" t="str">
        <f>IF(ISBLANK('Liste élèves'!$B25),"",COUNTIF('Résult. ML'!AM25,1))</f>
        <v/>
      </c>
      <c r="AM25" s="70" t="str">
        <f>IF(ISBLANK('Liste élèves'!$B25),"",(AK25+AL25)/2)</f>
        <v/>
      </c>
      <c r="AN25" s="213" t="str">
        <f>IF(ISBLANK('Liste élèves'!$B25),"",COUNTIF('Résult. ML'!AM25:AN25,1)/2)</f>
        <v/>
      </c>
      <c r="AO25" s="212"/>
      <c r="AP25" s="106" t="str">
        <f>IF(ISBLANK('Liste élèves'!$B25),"",AN25)</f>
        <v/>
      </c>
      <c r="AQ25" s="90" t="str">
        <f>IF(ISBLANK('Liste élèves'!$B25),"",COUNTIF('Résult. ML'!AO25,1))</f>
        <v/>
      </c>
      <c r="AR25" s="106" t="str">
        <f>IF(ISBLANK('Liste élèves'!$B25),"",AQ25)</f>
        <v/>
      </c>
      <c r="AS25" s="112" t="str">
        <f>IF(ISBLANK('Liste élèves'!$B25),"",COUNTIF('Résult. ML'!AP25,1))</f>
        <v/>
      </c>
      <c r="AT25" s="146" t="str">
        <f>IF(ISBLANK('Liste élèves'!$B25),"",AS25)</f>
        <v/>
      </c>
      <c r="AU25" s="205" t="str">
        <f>IF(ISBLANK('Liste élèves'!$B25),"",COUNTIF('Résult. ML'!AM25:AO25,1)/3)</f>
        <v/>
      </c>
      <c r="AV25" s="206"/>
      <c r="AW25" s="207"/>
      <c r="AX25" s="145" t="str">
        <f>IF(ISBLANK('Liste élèves'!$B25),"",COUNTIF('Résult. ML'!AP25,1))</f>
        <v/>
      </c>
      <c r="AY25" s="146" t="str">
        <f>IF(ISBLANK('Liste élèves'!$B25),"",(AU25*3+AX25)/4)</f>
        <v/>
      </c>
      <c r="AZ25" s="213" t="str">
        <f>IF(ISBLANK('Liste élèves'!$B25),"",COUNTIF('Résult. ML'!AQ25:AZ25,1)/10)</f>
        <v/>
      </c>
      <c r="BA25" s="216"/>
      <c r="BB25" s="216"/>
      <c r="BC25" s="216"/>
      <c r="BD25" s="216"/>
      <c r="BE25" s="216"/>
      <c r="BF25" s="216"/>
      <c r="BG25" s="216"/>
      <c r="BH25" s="216"/>
      <c r="BI25" s="212"/>
      <c r="BJ25" s="70" t="str">
        <f>IF(ISBLANK('Liste élèves'!$B25),"",AZ25)</f>
        <v/>
      </c>
      <c r="BK25" s="106" t="str">
        <f>IF(ISBLANK('Liste élèves'!$B25),"",(U25*18+AA25*5+AF25*4+AJ25*3+AM25*2+AP25*2+AR25+AT25+AY25*4+BJ25*10)/50)</f>
        <v/>
      </c>
    </row>
    <row r="26" spans="1:63" x14ac:dyDescent="0.2">
      <c r="A26">
        <f>IF(ISBLANK('Liste élèves'!A26),"",('Liste élèves'!A26))</f>
        <v>16</v>
      </c>
      <c r="B26" t="str">
        <f>IF(ISBLANK('Liste élèves'!B26),"",('Liste élèves'!B26))</f>
        <v/>
      </c>
      <c r="C26" s="216" t="str">
        <f>IF(ISBLANK('Liste élèves'!$B26),"",COUNTIF('Résult. ML'!C26:J26,1)/8)</f>
        <v/>
      </c>
      <c r="D26" s="216"/>
      <c r="E26" s="216"/>
      <c r="F26" s="216"/>
      <c r="G26" s="216"/>
      <c r="H26" s="216"/>
      <c r="I26" s="216"/>
      <c r="J26" s="216"/>
      <c r="K26" s="216" t="str">
        <f>IF(ISBLANK('Liste élèves'!$B26),"",COUNTIF('Résult. ML'!K26:T26,1)/10)</f>
        <v/>
      </c>
      <c r="L26" s="216"/>
      <c r="M26" s="216"/>
      <c r="N26" s="216"/>
      <c r="O26" s="216"/>
      <c r="P26" s="216"/>
      <c r="Q26" s="216"/>
      <c r="R26" s="216"/>
      <c r="S26" s="216"/>
      <c r="T26" s="212"/>
      <c r="U26" s="106" t="str">
        <f>IF(ISBLANK('Liste élèves'!B26),"",(C26*8+K26*10)/18)</f>
        <v/>
      </c>
      <c r="V26" s="213" t="str">
        <f>IF(ISBLANK('Liste élèves'!$B26),"",COUNTIF('Résult. ML'!U26:X26,1)/4)</f>
        <v/>
      </c>
      <c r="W26" s="216"/>
      <c r="X26" s="216"/>
      <c r="Y26" s="216"/>
      <c r="Z26" s="72" t="str">
        <f>IF(ISBLANK('Liste élèves'!$B26),"",COUNTIF('Résult. ML'!Y26,1))</f>
        <v/>
      </c>
      <c r="AA26" s="74" t="str">
        <f>IF(ISBLANK('Liste élèves'!B26),"",(V26*4+Z26)/5)</f>
        <v/>
      </c>
      <c r="AB26" s="213" t="str">
        <f>IF(ISBLANK('Liste élèves'!$B26),"",COUNTIF('Résult. ML'!Z26:AA26,1)/2)</f>
        <v/>
      </c>
      <c r="AC26" s="216"/>
      <c r="AD26" s="212" t="str">
        <f>IF(ISBLANK('Liste élèves'!$B26),"",COUNTIF('Résult. ML'!AB26:AC26,1)/2)</f>
        <v/>
      </c>
      <c r="AE26" s="213"/>
      <c r="AF26" s="110" t="str">
        <f>IF(ISBLANK('Liste élèves'!$B26),"",(AB26*2+AD26*2)/4)</f>
        <v/>
      </c>
      <c r="AG26" s="208" t="str">
        <f>IF(ISBLANK('Liste élèves'!$B26),"",COUNTIF('Résult. ML'!AH26:AJ26,1)/3)</f>
        <v/>
      </c>
      <c r="AH26" s="209"/>
      <c r="AI26" s="209"/>
      <c r="AJ26" s="70" t="str">
        <f>IF(ISBLANK('Liste élèves'!$B26),"",AG26)</f>
        <v/>
      </c>
      <c r="AK26" s="113" t="str">
        <f>IF(ISBLANK('Résult. ML'!AE26),"",COUNTIF('Résult. ML'!AL26,1))</f>
        <v/>
      </c>
      <c r="AL26" s="89" t="str">
        <f>IF(ISBLANK('Liste élèves'!$B26),"",COUNTIF('Résult. ML'!AM26,1))</f>
        <v/>
      </c>
      <c r="AM26" s="70" t="str">
        <f>IF(ISBLANK('Liste élèves'!$B26),"",(AK26+AL26)/2)</f>
        <v/>
      </c>
      <c r="AN26" s="213" t="str">
        <f>IF(ISBLANK('Liste élèves'!$B26),"",COUNTIF('Résult. ML'!AM26:AN26,1)/2)</f>
        <v/>
      </c>
      <c r="AO26" s="212"/>
      <c r="AP26" s="106" t="str">
        <f>IF(ISBLANK('Liste élèves'!$B26),"",AN26)</f>
        <v/>
      </c>
      <c r="AQ26" s="90" t="str">
        <f>IF(ISBLANK('Liste élèves'!$B26),"",COUNTIF('Résult. ML'!AO26,1))</f>
        <v/>
      </c>
      <c r="AR26" s="106" t="str">
        <f>IF(ISBLANK('Liste élèves'!$B26),"",AQ26)</f>
        <v/>
      </c>
      <c r="AS26" s="112" t="str">
        <f>IF(ISBLANK('Liste élèves'!$B26),"",COUNTIF('Résult. ML'!AP26,1))</f>
        <v/>
      </c>
      <c r="AT26" s="146" t="str">
        <f>IF(ISBLANK('Liste élèves'!$B26),"",AS26)</f>
        <v/>
      </c>
      <c r="AU26" s="205" t="str">
        <f>IF(ISBLANK('Liste élèves'!$B26),"",COUNTIF('Résult. ML'!AM26:AO26,1)/3)</f>
        <v/>
      </c>
      <c r="AV26" s="206"/>
      <c r="AW26" s="207"/>
      <c r="AX26" s="145" t="str">
        <f>IF(ISBLANK('Liste élèves'!$B26),"",COUNTIF('Résult. ML'!AP26,1))</f>
        <v/>
      </c>
      <c r="AY26" s="146" t="str">
        <f>IF(ISBLANK('Liste élèves'!$B26),"",(AU26*3+AX26)/4)</f>
        <v/>
      </c>
      <c r="AZ26" s="213" t="str">
        <f>IF(ISBLANK('Liste élèves'!$B26),"",COUNTIF('Résult. ML'!AQ26:AZ26,1)/10)</f>
        <v/>
      </c>
      <c r="BA26" s="216"/>
      <c r="BB26" s="216"/>
      <c r="BC26" s="216"/>
      <c r="BD26" s="216"/>
      <c r="BE26" s="216"/>
      <c r="BF26" s="216"/>
      <c r="BG26" s="216"/>
      <c r="BH26" s="216"/>
      <c r="BI26" s="212"/>
      <c r="BJ26" s="70" t="str">
        <f>IF(ISBLANK('Liste élèves'!$B26),"",AZ26)</f>
        <v/>
      </c>
      <c r="BK26" s="106" t="str">
        <f>IF(ISBLANK('Liste élèves'!$B26),"",(U26*18+AA26*5+AF26*4+AJ26*3+AM26*2+AP26*2+AR26+AT26+AY26*4+BJ26*10)/50)</f>
        <v/>
      </c>
    </row>
    <row r="27" spans="1:63" x14ac:dyDescent="0.2">
      <c r="A27">
        <f>IF(ISBLANK('Liste élèves'!A27),"",('Liste élèves'!A27))</f>
        <v>17</v>
      </c>
      <c r="B27" t="str">
        <f>IF(ISBLANK('Liste élèves'!B27),"",('Liste élèves'!B27))</f>
        <v/>
      </c>
      <c r="C27" s="216" t="str">
        <f>IF(ISBLANK('Liste élèves'!$B27),"",COUNTIF('Résult. ML'!C27:J27,1)/8)</f>
        <v/>
      </c>
      <c r="D27" s="216"/>
      <c r="E27" s="216"/>
      <c r="F27" s="216"/>
      <c r="G27" s="216"/>
      <c r="H27" s="216"/>
      <c r="I27" s="216"/>
      <c r="J27" s="216"/>
      <c r="K27" s="216" t="str">
        <f>IF(ISBLANK('Liste élèves'!$B27),"",COUNTIF('Résult. ML'!K27:T27,1)/10)</f>
        <v/>
      </c>
      <c r="L27" s="216"/>
      <c r="M27" s="216"/>
      <c r="N27" s="216"/>
      <c r="O27" s="216"/>
      <c r="P27" s="216"/>
      <c r="Q27" s="216"/>
      <c r="R27" s="216"/>
      <c r="S27" s="216"/>
      <c r="T27" s="212"/>
      <c r="U27" s="106" t="str">
        <f>IF(ISBLANK('Liste élèves'!B27),"",(C27*8+K27*10)/18)</f>
        <v/>
      </c>
      <c r="V27" s="213" t="str">
        <f>IF(ISBLANK('Liste élèves'!$B27),"",COUNTIF('Résult. ML'!U27:X27,1)/4)</f>
        <v/>
      </c>
      <c r="W27" s="216"/>
      <c r="X27" s="216"/>
      <c r="Y27" s="216"/>
      <c r="Z27" s="72" t="str">
        <f>IF(ISBLANK('Liste élèves'!$B27),"",COUNTIF('Résult. ML'!Y27,1))</f>
        <v/>
      </c>
      <c r="AA27" s="74" t="str">
        <f>IF(ISBLANK('Liste élèves'!B27),"",(V27*4+Z27)/5)</f>
        <v/>
      </c>
      <c r="AB27" s="213" t="str">
        <f>IF(ISBLANK('Liste élèves'!$B27),"",COUNTIF('Résult. ML'!Z27:AA27,1)/2)</f>
        <v/>
      </c>
      <c r="AC27" s="216"/>
      <c r="AD27" s="212" t="str">
        <f>IF(ISBLANK('Liste élèves'!$B27),"",COUNTIF('Résult. ML'!AB27:AC27,1)/2)</f>
        <v/>
      </c>
      <c r="AE27" s="213"/>
      <c r="AF27" s="110" t="str">
        <f>IF(ISBLANK('Liste élèves'!$B27),"",(AB27*2+AD27*2)/4)</f>
        <v/>
      </c>
      <c r="AG27" s="208" t="str">
        <f>IF(ISBLANK('Liste élèves'!$B27),"",COUNTIF('Résult. ML'!AH27:AJ27,1)/3)</f>
        <v/>
      </c>
      <c r="AH27" s="209"/>
      <c r="AI27" s="209"/>
      <c r="AJ27" s="70" t="str">
        <f>IF(ISBLANK('Liste élèves'!$B27),"",AG27)</f>
        <v/>
      </c>
      <c r="AK27" s="113" t="str">
        <f>IF(ISBLANK('Résult. ML'!AE27),"",COUNTIF('Résult. ML'!AL27,1))</f>
        <v/>
      </c>
      <c r="AL27" s="89" t="str">
        <f>IF(ISBLANK('Liste élèves'!$B27),"",COUNTIF('Résult. ML'!AM27,1))</f>
        <v/>
      </c>
      <c r="AM27" s="70" t="str">
        <f>IF(ISBLANK('Liste élèves'!$B27),"",(AK27+AL27)/2)</f>
        <v/>
      </c>
      <c r="AN27" s="213" t="str">
        <f>IF(ISBLANK('Liste élèves'!$B27),"",COUNTIF('Résult. ML'!AM27:AN27,1)/2)</f>
        <v/>
      </c>
      <c r="AO27" s="212"/>
      <c r="AP27" s="106" t="str">
        <f>IF(ISBLANK('Liste élèves'!$B27),"",AN27)</f>
        <v/>
      </c>
      <c r="AQ27" s="90" t="str">
        <f>IF(ISBLANK('Liste élèves'!$B27),"",COUNTIF('Résult. ML'!AO27,1))</f>
        <v/>
      </c>
      <c r="AR27" s="106" t="str">
        <f>IF(ISBLANK('Liste élèves'!$B27),"",AQ27)</f>
        <v/>
      </c>
      <c r="AS27" s="112" t="str">
        <f>IF(ISBLANK('Liste élèves'!$B27),"",COUNTIF('Résult. ML'!AP27,1))</f>
        <v/>
      </c>
      <c r="AT27" s="146" t="str">
        <f>IF(ISBLANK('Liste élèves'!$B27),"",AS27)</f>
        <v/>
      </c>
      <c r="AU27" s="205" t="str">
        <f>IF(ISBLANK('Liste élèves'!$B27),"",COUNTIF('Résult. ML'!AM27:AO27,1)/3)</f>
        <v/>
      </c>
      <c r="AV27" s="206"/>
      <c r="AW27" s="207"/>
      <c r="AX27" s="145" t="str">
        <f>IF(ISBLANK('Liste élèves'!$B27),"",COUNTIF('Résult. ML'!AP27,1))</f>
        <v/>
      </c>
      <c r="AY27" s="146" t="str">
        <f>IF(ISBLANK('Liste élèves'!$B27),"",(AU27*3+AX27)/4)</f>
        <v/>
      </c>
      <c r="AZ27" s="213" t="str">
        <f>IF(ISBLANK('Liste élèves'!$B27),"",COUNTIF('Résult. ML'!AQ27:AZ27,1)/10)</f>
        <v/>
      </c>
      <c r="BA27" s="216"/>
      <c r="BB27" s="216"/>
      <c r="BC27" s="216"/>
      <c r="BD27" s="216"/>
      <c r="BE27" s="216"/>
      <c r="BF27" s="216"/>
      <c r="BG27" s="216"/>
      <c r="BH27" s="216"/>
      <c r="BI27" s="212"/>
      <c r="BJ27" s="70" t="str">
        <f>IF(ISBLANK('Liste élèves'!$B27),"",AZ27)</f>
        <v/>
      </c>
      <c r="BK27" s="106" t="str">
        <f>IF(ISBLANK('Liste élèves'!$B27),"",(U27*18+AA27*5+AF27*4+AJ27*3+AM27*2+AP27*2+AR27+AT27+AY27*4+BJ27*10)/50)</f>
        <v/>
      </c>
    </row>
    <row r="28" spans="1:63" x14ac:dyDescent="0.2">
      <c r="A28">
        <f>IF(ISBLANK('Liste élèves'!A28),"",('Liste élèves'!A28))</f>
        <v>18</v>
      </c>
      <c r="B28" t="str">
        <f>IF(ISBLANK('Liste élèves'!B28),"",('Liste élèves'!B28))</f>
        <v/>
      </c>
      <c r="C28" s="216" t="str">
        <f>IF(ISBLANK('Liste élèves'!$B28),"",COUNTIF('Résult. ML'!C28:J28,1)/8)</f>
        <v/>
      </c>
      <c r="D28" s="216"/>
      <c r="E28" s="216"/>
      <c r="F28" s="216"/>
      <c r="G28" s="216"/>
      <c r="H28" s="216"/>
      <c r="I28" s="216"/>
      <c r="J28" s="216"/>
      <c r="K28" s="216" t="str">
        <f>IF(ISBLANK('Liste élèves'!$B28),"",COUNTIF('Résult. ML'!K28:T28,1)/10)</f>
        <v/>
      </c>
      <c r="L28" s="216"/>
      <c r="M28" s="216"/>
      <c r="N28" s="216"/>
      <c r="O28" s="216"/>
      <c r="P28" s="216"/>
      <c r="Q28" s="216"/>
      <c r="R28" s="216"/>
      <c r="S28" s="216"/>
      <c r="T28" s="212"/>
      <c r="U28" s="106" t="str">
        <f>IF(ISBLANK('Liste élèves'!B28),"",(C28*8+K28*10)/18)</f>
        <v/>
      </c>
      <c r="V28" s="213" t="str">
        <f>IF(ISBLANK('Liste élèves'!$B28),"",COUNTIF('Résult. ML'!U28:X28,1)/4)</f>
        <v/>
      </c>
      <c r="W28" s="216"/>
      <c r="X28" s="216"/>
      <c r="Y28" s="216"/>
      <c r="Z28" s="72" t="str">
        <f>IF(ISBLANK('Liste élèves'!$B28),"",COUNTIF('Résult. ML'!Y28,1))</f>
        <v/>
      </c>
      <c r="AA28" s="74" t="str">
        <f>IF(ISBLANK('Liste élèves'!B28),"",(V28*4+Z28)/5)</f>
        <v/>
      </c>
      <c r="AB28" s="213" t="str">
        <f>IF(ISBLANK('Liste élèves'!$B28),"",COUNTIF('Résult. ML'!Z28:AA28,1)/2)</f>
        <v/>
      </c>
      <c r="AC28" s="216"/>
      <c r="AD28" s="212" t="str">
        <f>IF(ISBLANK('Liste élèves'!$B28),"",COUNTIF('Résult. ML'!AB28:AC28,1)/2)</f>
        <v/>
      </c>
      <c r="AE28" s="213"/>
      <c r="AF28" s="110" t="str">
        <f>IF(ISBLANK('Liste élèves'!$B28),"",(AB28*2+AD28*2)/4)</f>
        <v/>
      </c>
      <c r="AG28" s="208" t="str">
        <f>IF(ISBLANK('Liste élèves'!$B28),"",COUNTIF('Résult. ML'!AH28:AJ28,1)/3)</f>
        <v/>
      </c>
      <c r="AH28" s="209"/>
      <c r="AI28" s="209"/>
      <c r="AJ28" s="70" t="str">
        <f>IF(ISBLANK('Liste élèves'!$B28),"",AG28)</f>
        <v/>
      </c>
      <c r="AK28" s="113" t="str">
        <f>IF(ISBLANK('Résult. ML'!AE28),"",COUNTIF('Résult. ML'!AL28,1))</f>
        <v/>
      </c>
      <c r="AL28" s="89" t="str">
        <f>IF(ISBLANK('Liste élèves'!$B28),"",COUNTIF('Résult. ML'!AM28,1))</f>
        <v/>
      </c>
      <c r="AM28" s="70" t="str">
        <f>IF(ISBLANK('Liste élèves'!$B28),"",(AK28+AL28)/2)</f>
        <v/>
      </c>
      <c r="AN28" s="213" t="str">
        <f>IF(ISBLANK('Liste élèves'!$B28),"",COUNTIF('Résult. ML'!AM28:AN28,1)/2)</f>
        <v/>
      </c>
      <c r="AO28" s="212"/>
      <c r="AP28" s="106" t="str">
        <f>IF(ISBLANK('Liste élèves'!$B28),"",AN28)</f>
        <v/>
      </c>
      <c r="AQ28" s="90" t="str">
        <f>IF(ISBLANK('Liste élèves'!$B28),"",COUNTIF('Résult. ML'!AO28,1))</f>
        <v/>
      </c>
      <c r="AR28" s="106" t="str">
        <f>IF(ISBLANK('Liste élèves'!$B28),"",AQ28)</f>
        <v/>
      </c>
      <c r="AS28" s="112" t="str">
        <f>IF(ISBLANK('Liste élèves'!$B28),"",COUNTIF('Résult. ML'!AP28,1))</f>
        <v/>
      </c>
      <c r="AT28" s="146" t="str">
        <f>IF(ISBLANK('Liste élèves'!$B28),"",AS28)</f>
        <v/>
      </c>
      <c r="AU28" s="205" t="str">
        <f>IF(ISBLANK('Liste élèves'!$B28),"",COUNTIF('Résult. ML'!AM28:AO28,1)/3)</f>
        <v/>
      </c>
      <c r="AV28" s="206"/>
      <c r="AW28" s="207"/>
      <c r="AX28" s="145" t="str">
        <f>IF(ISBLANK('Liste élèves'!$B28),"",COUNTIF('Résult. ML'!AP28,1))</f>
        <v/>
      </c>
      <c r="AY28" s="146" t="str">
        <f>IF(ISBLANK('Liste élèves'!$B28),"",(AU28*3+AX28)/4)</f>
        <v/>
      </c>
      <c r="AZ28" s="213" t="str">
        <f>IF(ISBLANK('Liste élèves'!$B28),"",COUNTIF('Résult. ML'!AQ28:AZ28,1)/10)</f>
        <v/>
      </c>
      <c r="BA28" s="216"/>
      <c r="BB28" s="216"/>
      <c r="BC28" s="216"/>
      <c r="BD28" s="216"/>
      <c r="BE28" s="216"/>
      <c r="BF28" s="216"/>
      <c r="BG28" s="216"/>
      <c r="BH28" s="216"/>
      <c r="BI28" s="212"/>
      <c r="BJ28" s="70" t="str">
        <f>IF(ISBLANK('Liste élèves'!$B28),"",AZ28)</f>
        <v/>
      </c>
      <c r="BK28" s="106" t="str">
        <f>IF(ISBLANK('Liste élèves'!$B28),"",(U28*18+AA28*5+AF28*4+AJ28*3+AM28*2+AP28*2+AR28+AT28+AY28*4+BJ28*10)/50)</f>
        <v/>
      </c>
    </row>
    <row r="29" spans="1:63" x14ac:dyDescent="0.2">
      <c r="A29">
        <f>IF(ISBLANK('Liste élèves'!A29),"",('Liste élèves'!A29))</f>
        <v>19</v>
      </c>
      <c r="B29" t="str">
        <f>IF(ISBLANK('Liste élèves'!B29),"",('Liste élèves'!B29))</f>
        <v/>
      </c>
      <c r="C29" s="216" t="str">
        <f>IF(ISBLANK('Liste élèves'!$B29),"",COUNTIF('Résult. ML'!C29:J29,1)/8)</f>
        <v/>
      </c>
      <c r="D29" s="216"/>
      <c r="E29" s="216"/>
      <c r="F29" s="216"/>
      <c r="G29" s="216"/>
      <c r="H29" s="216"/>
      <c r="I29" s="216"/>
      <c r="J29" s="216"/>
      <c r="K29" s="216" t="str">
        <f>IF(ISBLANK('Liste élèves'!$B29),"",COUNTIF('Résult. ML'!K29:T29,1)/10)</f>
        <v/>
      </c>
      <c r="L29" s="216"/>
      <c r="M29" s="216"/>
      <c r="N29" s="216"/>
      <c r="O29" s="216"/>
      <c r="P29" s="216"/>
      <c r="Q29" s="216"/>
      <c r="R29" s="216"/>
      <c r="S29" s="216"/>
      <c r="T29" s="212"/>
      <c r="U29" s="106" t="str">
        <f>IF(ISBLANK('Liste élèves'!B29),"",(C29*8+K29*10)/18)</f>
        <v/>
      </c>
      <c r="V29" s="213" t="str">
        <f>IF(ISBLANK('Liste élèves'!$B29),"",COUNTIF('Résult. ML'!U29:X29,1)/4)</f>
        <v/>
      </c>
      <c r="W29" s="216"/>
      <c r="X29" s="216"/>
      <c r="Y29" s="216"/>
      <c r="Z29" s="72" t="str">
        <f>IF(ISBLANK('Liste élèves'!$B29),"",COUNTIF('Résult. ML'!Y29,1))</f>
        <v/>
      </c>
      <c r="AA29" s="74" t="str">
        <f>IF(ISBLANK('Liste élèves'!B29),"",(V29*4+Z29)/5)</f>
        <v/>
      </c>
      <c r="AB29" s="213" t="str">
        <f>IF(ISBLANK('Liste élèves'!$B29),"",COUNTIF('Résult. ML'!Z29:AA29,1)/2)</f>
        <v/>
      </c>
      <c r="AC29" s="216"/>
      <c r="AD29" s="212" t="str">
        <f>IF(ISBLANK('Liste élèves'!$B29),"",COUNTIF('Résult. ML'!AB29:AC29,1)/2)</f>
        <v/>
      </c>
      <c r="AE29" s="213"/>
      <c r="AF29" s="110" t="str">
        <f>IF(ISBLANK('Liste élèves'!$B29),"",(AB29*2+AD29*2)/4)</f>
        <v/>
      </c>
      <c r="AG29" s="208" t="str">
        <f>IF(ISBLANK('Liste élèves'!$B29),"",COUNTIF('Résult. ML'!AH29:AJ29,1)/3)</f>
        <v/>
      </c>
      <c r="AH29" s="209"/>
      <c r="AI29" s="209"/>
      <c r="AJ29" s="70" t="str">
        <f>IF(ISBLANK('Liste élèves'!$B29),"",AG29)</f>
        <v/>
      </c>
      <c r="AK29" s="113" t="str">
        <f>IF(ISBLANK('Résult. ML'!AE29),"",COUNTIF('Résult. ML'!AL29,1))</f>
        <v/>
      </c>
      <c r="AL29" s="89" t="str">
        <f>IF(ISBLANK('Liste élèves'!$B29),"",COUNTIF('Résult. ML'!AM29,1))</f>
        <v/>
      </c>
      <c r="AM29" s="70" t="str">
        <f>IF(ISBLANK('Liste élèves'!$B29),"",(AK29+AL29)/2)</f>
        <v/>
      </c>
      <c r="AN29" s="213" t="str">
        <f>IF(ISBLANK('Liste élèves'!$B29),"",COUNTIF('Résult. ML'!AM29:AN29,1)/2)</f>
        <v/>
      </c>
      <c r="AO29" s="212"/>
      <c r="AP29" s="106" t="str">
        <f>IF(ISBLANK('Liste élèves'!$B29),"",AN29)</f>
        <v/>
      </c>
      <c r="AQ29" s="90" t="str">
        <f>IF(ISBLANK('Liste élèves'!$B29),"",COUNTIF('Résult. ML'!AO29,1))</f>
        <v/>
      </c>
      <c r="AR29" s="106" t="str">
        <f>IF(ISBLANK('Liste élèves'!$B29),"",AQ29)</f>
        <v/>
      </c>
      <c r="AS29" s="112" t="str">
        <f>IF(ISBLANK('Liste élèves'!$B29),"",COUNTIF('Résult. ML'!AP29,1))</f>
        <v/>
      </c>
      <c r="AT29" s="146" t="str">
        <f>IF(ISBLANK('Liste élèves'!$B29),"",AS29)</f>
        <v/>
      </c>
      <c r="AU29" s="205" t="str">
        <f>IF(ISBLANK('Liste élèves'!$B29),"",COUNTIF('Résult. ML'!AM29:AO29,1)/3)</f>
        <v/>
      </c>
      <c r="AV29" s="206"/>
      <c r="AW29" s="207"/>
      <c r="AX29" s="145" t="str">
        <f>IF(ISBLANK('Liste élèves'!$B29),"",COUNTIF('Résult. ML'!AP29,1))</f>
        <v/>
      </c>
      <c r="AY29" s="146" t="str">
        <f>IF(ISBLANK('Liste élèves'!$B29),"",(AU29*3+AX29)/4)</f>
        <v/>
      </c>
      <c r="AZ29" s="213" t="str">
        <f>IF(ISBLANK('Liste élèves'!$B29),"",COUNTIF('Résult. ML'!AQ29:AZ29,1)/10)</f>
        <v/>
      </c>
      <c r="BA29" s="216"/>
      <c r="BB29" s="216"/>
      <c r="BC29" s="216"/>
      <c r="BD29" s="216"/>
      <c r="BE29" s="216"/>
      <c r="BF29" s="216"/>
      <c r="BG29" s="216"/>
      <c r="BH29" s="216"/>
      <c r="BI29" s="212"/>
      <c r="BJ29" s="70" t="str">
        <f>IF(ISBLANK('Liste élèves'!$B29),"",AZ29)</f>
        <v/>
      </c>
      <c r="BK29" s="106" t="str">
        <f>IF(ISBLANK('Liste élèves'!$B29),"",(U29*18+AA29*5+AF29*4+AJ29*3+AM29*2+AP29*2+AR29+AT29+AY29*4+BJ29*10)/50)</f>
        <v/>
      </c>
    </row>
    <row r="30" spans="1:63" x14ac:dyDescent="0.2">
      <c r="A30">
        <f>IF(ISBLANK('Liste élèves'!A30),"",('Liste élèves'!A30))</f>
        <v>20</v>
      </c>
      <c r="B30" t="str">
        <f>IF(ISBLANK('Liste élèves'!B30),"",('Liste élèves'!B30))</f>
        <v/>
      </c>
      <c r="C30" s="216" t="str">
        <f>IF(ISBLANK('Liste élèves'!$B30),"",COUNTIF('Résult. ML'!C30:J30,1)/8)</f>
        <v/>
      </c>
      <c r="D30" s="216"/>
      <c r="E30" s="216"/>
      <c r="F30" s="216"/>
      <c r="G30" s="216"/>
      <c r="H30" s="216"/>
      <c r="I30" s="216"/>
      <c r="J30" s="216"/>
      <c r="K30" s="216" t="str">
        <f>IF(ISBLANK('Liste élèves'!$B30),"",COUNTIF('Résult. ML'!K30:T30,1)/10)</f>
        <v/>
      </c>
      <c r="L30" s="216"/>
      <c r="M30" s="216"/>
      <c r="N30" s="216"/>
      <c r="O30" s="216"/>
      <c r="P30" s="216"/>
      <c r="Q30" s="216"/>
      <c r="R30" s="216"/>
      <c r="S30" s="216"/>
      <c r="T30" s="212"/>
      <c r="U30" s="106" t="str">
        <f>IF(ISBLANK('Liste élèves'!B30),"",(C30*8+K30*10)/18)</f>
        <v/>
      </c>
      <c r="V30" s="213" t="str">
        <f>IF(ISBLANK('Liste élèves'!$B30),"",COUNTIF('Résult. ML'!U30:X30,1)/4)</f>
        <v/>
      </c>
      <c r="W30" s="216"/>
      <c r="X30" s="216"/>
      <c r="Y30" s="216"/>
      <c r="Z30" s="72" t="str">
        <f>IF(ISBLANK('Liste élèves'!$B30),"",COUNTIF('Résult. ML'!Y30,1))</f>
        <v/>
      </c>
      <c r="AA30" s="74" t="str">
        <f>IF(ISBLANK('Liste élèves'!B30),"",(V30*4+Z30)/5)</f>
        <v/>
      </c>
      <c r="AB30" s="213" t="str">
        <f>IF(ISBLANK('Liste élèves'!$B30),"",COUNTIF('Résult. ML'!Z30:AA30,1)/2)</f>
        <v/>
      </c>
      <c r="AC30" s="216"/>
      <c r="AD30" s="212" t="str">
        <f>IF(ISBLANK('Liste élèves'!$B30),"",COUNTIF('Résult. ML'!AB30:AC30,1)/2)</f>
        <v/>
      </c>
      <c r="AE30" s="213"/>
      <c r="AF30" s="110" t="str">
        <f>IF(ISBLANK('Liste élèves'!$B30),"",(AB30*2+AD30*2)/4)</f>
        <v/>
      </c>
      <c r="AG30" s="208" t="str">
        <f>IF(ISBLANK('Liste élèves'!$B30),"",COUNTIF('Résult. ML'!AH30:AJ30,1)/3)</f>
        <v/>
      </c>
      <c r="AH30" s="209"/>
      <c r="AI30" s="209"/>
      <c r="AJ30" s="70" t="str">
        <f>IF(ISBLANK('Liste élèves'!$B30),"",AG30)</f>
        <v/>
      </c>
      <c r="AK30" s="113" t="str">
        <f>IF(ISBLANK('Résult. ML'!AE30),"",COUNTIF('Résult. ML'!AL30,1))</f>
        <v/>
      </c>
      <c r="AL30" s="89" t="str">
        <f>IF(ISBLANK('Liste élèves'!$B30),"",COUNTIF('Résult. ML'!AM30,1))</f>
        <v/>
      </c>
      <c r="AM30" s="70" t="str">
        <f>IF(ISBLANK('Liste élèves'!$B30),"",(AK30+AL30)/2)</f>
        <v/>
      </c>
      <c r="AN30" s="213" t="str">
        <f>IF(ISBLANK('Liste élèves'!$B30),"",COUNTIF('Résult. ML'!AM30:AN30,1)/2)</f>
        <v/>
      </c>
      <c r="AO30" s="212"/>
      <c r="AP30" s="106" t="str">
        <f>IF(ISBLANK('Liste élèves'!$B30),"",AN30)</f>
        <v/>
      </c>
      <c r="AQ30" s="90" t="str">
        <f>IF(ISBLANK('Liste élèves'!$B30),"",COUNTIF('Résult. ML'!AO30,1))</f>
        <v/>
      </c>
      <c r="AR30" s="106" t="str">
        <f>IF(ISBLANK('Liste élèves'!$B30),"",AQ30)</f>
        <v/>
      </c>
      <c r="AS30" s="112" t="str">
        <f>IF(ISBLANK('Liste élèves'!$B30),"",COUNTIF('Résult. ML'!AP30,1))</f>
        <v/>
      </c>
      <c r="AT30" s="146" t="str">
        <f>IF(ISBLANK('Liste élèves'!$B30),"",AS30)</f>
        <v/>
      </c>
      <c r="AU30" s="205" t="str">
        <f>IF(ISBLANK('Liste élèves'!$B30),"",COUNTIF('Résult. ML'!AM30:AO30,1)/3)</f>
        <v/>
      </c>
      <c r="AV30" s="206"/>
      <c r="AW30" s="207"/>
      <c r="AX30" s="145" t="str">
        <f>IF(ISBLANK('Liste élèves'!$B30),"",COUNTIF('Résult. ML'!AP30,1))</f>
        <v/>
      </c>
      <c r="AY30" s="146" t="str">
        <f>IF(ISBLANK('Liste élèves'!$B30),"",(AU30*3+AX30)/4)</f>
        <v/>
      </c>
      <c r="AZ30" s="213" t="str">
        <f>IF(ISBLANK('Liste élèves'!$B30),"",COUNTIF('Résult. ML'!AQ30:AZ30,1)/10)</f>
        <v/>
      </c>
      <c r="BA30" s="216"/>
      <c r="BB30" s="216"/>
      <c r="BC30" s="216"/>
      <c r="BD30" s="216"/>
      <c r="BE30" s="216"/>
      <c r="BF30" s="216"/>
      <c r="BG30" s="216"/>
      <c r="BH30" s="216"/>
      <c r="BI30" s="212"/>
      <c r="BJ30" s="70" t="str">
        <f>IF(ISBLANK('Liste élèves'!$B30),"",AZ30)</f>
        <v/>
      </c>
      <c r="BK30" s="106" t="str">
        <f>IF(ISBLANK('Liste élèves'!$B30),"",(U30*18+AA30*5+AF30*4+AJ30*3+AM30*2+AP30*2+AR30+AT30+AY30*4+BJ30*10)/50)</f>
        <v/>
      </c>
    </row>
    <row r="31" spans="1:63" x14ac:dyDescent="0.2">
      <c r="A31">
        <f>IF(ISBLANK('Liste élèves'!A31),"",('Liste élèves'!A31))</f>
        <v>21</v>
      </c>
      <c r="B31" t="str">
        <f>IF(ISBLANK('Liste élèves'!B31),"",('Liste élèves'!B31))</f>
        <v/>
      </c>
      <c r="C31" s="216" t="str">
        <f>IF(ISBLANK('Liste élèves'!$B31),"",COUNTIF('Résult. ML'!C31:J31,1)/8)</f>
        <v/>
      </c>
      <c r="D31" s="216"/>
      <c r="E31" s="216"/>
      <c r="F31" s="216"/>
      <c r="G31" s="216"/>
      <c r="H31" s="216"/>
      <c r="I31" s="216"/>
      <c r="J31" s="216"/>
      <c r="K31" s="216" t="str">
        <f>IF(ISBLANK('Liste élèves'!$B31),"",COUNTIF('Résult. ML'!K31:T31,1)/10)</f>
        <v/>
      </c>
      <c r="L31" s="216"/>
      <c r="M31" s="216"/>
      <c r="N31" s="216"/>
      <c r="O31" s="216"/>
      <c r="P31" s="216"/>
      <c r="Q31" s="216"/>
      <c r="R31" s="216"/>
      <c r="S31" s="216"/>
      <c r="T31" s="212"/>
      <c r="U31" s="106" t="str">
        <f>IF(ISBLANK('Liste élèves'!B31),"",(C31*8+K31*10)/18)</f>
        <v/>
      </c>
      <c r="V31" s="213" t="str">
        <f>IF(ISBLANK('Liste élèves'!$B31),"",COUNTIF('Résult. ML'!U31:X31,1)/4)</f>
        <v/>
      </c>
      <c r="W31" s="216"/>
      <c r="X31" s="216"/>
      <c r="Y31" s="216"/>
      <c r="Z31" s="72" t="str">
        <f>IF(ISBLANK('Liste élèves'!$B31),"",COUNTIF('Résult. ML'!Y31,1))</f>
        <v/>
      </c>
      <c r="AA31" s="74" t="str">
        <f>IF(ISBLANK('Liste élèves'!B31),"",(V31*4+Z31)/5)</f>
        <v/>
      </c>
      <c r="AB31" s="213" t="str">
        <f>IF(ISBLANK('Liste élèves'!$B31),"",COUNTIF('Résult. ML'!Z31:AA31,1)/2)</f>
        <v/>
      </c>
      <c r="AC31" s="216"/>
      <c r="AD31" s="212" t="str">
        <f>IF(ISBLANK('Liste élèves'!$B31),"",COUNTIF('Résult. ML'!AB31:AC31,1)/2)</f>
        <v/>
      </c>
      <c r="AE31" s="213"/>
      <c r="AF31" s="110" t="str">
        <f>IF(ISBLANK('Liste élèves'!$B31),"",(AB31*2+AD31*2)/4)</f>
        <v/>
      </c>
      <c r="AG31" s="208" t="str">
        <f>IF(ISBLANK('Liste élèves'!$B31),"",COUNTIF('Résult. ML'!AH31:AJ31,1)/3)</f>
        <v/>
      </c>
      <c r="AH31" s="209"/>
      <c r="AI31" s="209"/>
      <c r="AJ31" s="70" t="str">
        <f>IF(ISBLANK('Liste élèves'!$B31),"",AG31)</f>
        <v/>
      </c>
      <c r="AK31" s="113" t="str">
        <f>IF(ISBLANK('Résult. ML'!AE31),"",COUNTIF('Résult. ML'!AL31,1))</f>
        <v/>
      </c>
      <c r="AL31" s="89" t="str">
        <f>IF(ISBLANK('Liste élèves'!$B31),"",COUNTIF('Résult. ML'!AM31,1))</f>
        <v/>
      </c>
      <c r="AM31" s="70" t="str">
        <f>IF(ISBLANK('Liste élèves'!$B31),"",(AK31+AL31)/2)</f>
        <v/>
      </c>
      <c r="AN31" s="213" t="str">
        <f>IF(ISBLANK('Liste élèves'!$B31),"",COUNTIF('Résult. ML'!AM31:AN31,1)/2)</f>
        <v/>
      </c>
      <c r="AO31" s="212"/>
      <c r="AP31" s="106" t="str">
        <f>IF(ISBLANK('Liste élèves'!$B31),"",AN31)</f>
        <v/>
      </c>
      <c r="AQ31" s="90" t="str">
        <f>IF(ISBLANK('Liste élèves'!$B31),"",COUNTIF('Résult. ML'!AO31,1))</f>
        <v/>
      </c>
      <c r="AR31" s="106" t="str">
        <f>IF(ISBLANK('Liste élèves'!$B31),"",AQ31)</f>
        <v/>
      </c>
      <c r="AS31" s="112" t="str">
        <f>IF(ISBLANK('Liste élèves'!$B31),"",COUNTIF('Résult. ML'!AP31,1))</f>
        <v/>
      </c>
      <c r="AT31" s="146" t="str">
        <f>IF(ISBLANK('Liste élèves'!$B31),"",AS31)</f>
        <v/>
      </c>
      <c r="AU31" s="205" t="str">
        <f>IF(ISBLANK('Liste élèves'!$B31),"",COUNTIF('Résult. ML'!AM31:AO31,1)/3)</f>
        <v/>
      </c>
      <c r="AV31" s="206"/>
      <c r="AW31" s="207"/>
      <c r="AX31" s="145" t="str">
        <f>IF(ISBLANK('Liste élèves'!$B31),"",COUNTIF('Résult. ML'!AP31,1))</f>
        <v/>
      </c>
      <c r="AY31" s="146" t="str">
        <f>IF(ISBLANK('Liste élèves'!$B31),"",(AU31*3+AX31)/4)</f>
        <v/>
      </c>
      <c r="AZ31" s="213" t="str">
        <f>IF(ISBLANK('Liste élèves'!$B31),"",COUNTIF('Résult. ML'!AQ31:AZ31,1)/10)</f>
        <v/>
      </c>
      <c r="BA31" s="216"/>
      <c r="BB31" s="216"/>
      <c r="BC31" s="216"/>
      <c r="BD31" s="216"/>
      <c r="BE31" s="216"/>
      <c r="BF31" s="216"/>
      <c r="BG31" s="216"/>
      <c r="BH31" s="216"/>
      <c r="BI31" s="212"/>
      <c r="BJ31" s="70" t="str">
        <f>IF(ISBLANK('Liste élèves'!$B31),"",AZ31)</f>
        <v/>
      </c>
      <c r="BK31" s="106" t="str">
        <f>IF(ISBLANK('Liste élèves'!$B31),"",(U31*18+AA31*5+AF31*4+AJ31*3+AM31*2+AP31*2+AR31+AT31+AY31*4+BJ31*10)/50)</f>
        <v/>
      </c>
    </row>
    <row r="32" spans="1:63" x14ac:dyDescent="0.2">
      <c r="A32">
        <f>IF(ISBLANK('Liste élèves'!A32),"",('Liste élèves'!A32))</f>
        <v>22</v>
      </c>
      <c r="B32" t="str">
        <f>IF(ISBLANK('Liste élèves'!B32),"",('Liste élèves'!B32))</f>
        <v/>
      </c>
      <c r="C32" s="216" t="str">
        <f>IF(ISBLANK('Liste élèves'!$B32),"",COUNTIF('Résult. ML'!C32:J32,1)/8)</f>
        <v/>
      </c>
      <c r="D32" s="216"/>
      <c r="E32" s="216"/>
      <c r="F32" s="216"/>
      <c r="G32" s="216"/>
      <c r="H32" s="216"/>
      <c r="I32" s="216"/>
      <c r="J32" s="216"/>
      <c r="K32" s="216" t="str">
        <f>IF(ISBLANK('Liste élèves'!$B32),"",COUNTIF('Résult. ML'!K32:T32,1)/10)</f>
        <v/>
      </c>
      <c r="L32" s="216"/>
      <c r="M32" s="216"/>
      <c r="N32" s="216"/>
      <c r="O32" s="216"/>
      <c r="P32" s="216"/>
      <c r="Q32" s="216"/>
      <c r="R32" s="216"/>
      <c r="S32" s="216"/>
      <c r="T32" s="212"/>
      <c r="U32" s="106" t="str">
        <f>IF(ISBLANK('Liste élèves'!B32),"",(C32*8+K32*10)/18)</f>
        <v/>
      </c>
      <c r="V32" s="213" t="str">
        <f>IF(ISBLANK('Liste élèves'!$B32),"",COUNTIF('Résult. ML'!U32:X32,1)/4)</f>
        <v/>
      </c>
      <c r="W32" s="216"/>
      <c r="X32" s="216"/>
      <c r="Y32" s="216"/>
      <c r="Z32" s="72" t="str">
        <f>IF(ISBLANK('Liste élèves'!$B32),"",COUNTIF('Résult. ML'!Y32,1))</f>
        <v/>
      </c>
      <c r="AA32" s="74" t="str">
        <f>IF(ISBLANK('Liste élèves'!B32),"",(V32*4+Z32)/5)</f>
        <v/>
      </c>
      <c r="AB32" s="213" t="str">
        <f>IF(ISBLANK('Liste élèves'!$B32),"",COUNTIF('Résult. ML'!Z32:AA32,1)/2)</f>
        <v/>
      </c>
      <c r="AC32" s="216"/>
      <c r="AD32" s="212" t="str">
        <f>IF(ISBLANK('Liste élèves'!$B32),"",COUNTIF('Résult. ML'!AB32:AC32,1)/2)</f>
        <v/>
      </c>
      <c r="AE32" s="213"/>
      <c r="AF32" s="110" t="str">
        <f>IF(ISBLANK('Liste élèves'!$B32),"",(AB32*2+AD32*2)/4)</f>
        <v/>
      </c>
      <c r="AG32" s="208" t="str">
        <f>IF(ISBLANK('Liste élèves'!$B32),"",COUNTIF('Résult. ML'!AH32:AJ32,1)/3)</f>
        <v/>
      </c>
      <c r="AH32" s="209"/>
      <c r="AI32" s="209"/>
      <c r="AJ32" s="70" t="str">
        <f>IF(ISBLANK('Liste élèves'!$B32),"",AG32)</f>
        <v/>
      </c>
      <c r="AK32" s="113" t="str">
        <f>IF(ISBLANK('Résult. ML'!AE32),"",COUNTIF('Résult. ML'!AL32,1))</f>
        <v/>
      </c>
      <c r="AL32" s="89" t="str">
        <f>IF(ISBLANK('Liste élèves'!$B32),"",COUNTIF('Résult. ML'!AM32,1))</f>
        <v/>
      </c>
      <c r="AM32" s="70" t="str">
        <f>IF(ISBLANK('Liste élèves'!$B32),"",(AK32+AL32)/2)</f>
        <v/>
      </c>
      <c r="AN32" s="213" t="str">
        <f>IF(ISBLANK('Liste élèves'!$B32),"",COUNTIF('Résult. ML'!AM32:AN32,1)/2)</f>
        <v/>
      </c>
      <c r="AO32" s="212"/>
      <c r="AP32" s="106" t="str">
        <f>IF(ISBLANK('Liste élèves'!$B32),"",AN32)</f>
        <v/>
      </c>
      <c r="AQ32" s="90" t="str">
        <f>IF(ISBLANK('Liste élèves'!$B32),"",COUNTIF('Résult. ML'!AO32,1))</f>
        <v/>
      </c>
      <c r="AR32" s="106" t="str">
        <f>IF(ISBLANK('Liste élèves'!$B32),"",AQ32)</f>
        <v/>
      </c>
      <c r="AS32" s="112" t="str">
        <f>IF(ISBLANK('Liste élèves'!$B32),"",COUNTIF('Résult. ML'!AP32,1))</f>
        <v/>
      </c>
      <c r="AT32" s="146" t="str">
        <f>IF(ISBLANK('Liste élèves'!$B32),"",AS32)</f>
        <v/>
      </c>
      <c r="AU32" s="205" t="str">
        <f>IF(ISBLANK('Liste élèves'!$B32),"",COUNTIF('Résult. ML'!AM32:AO32,1)/3)</f>
        <v/>
      </c>
      <c r="AV32" s="206"/>
      <c r="AW32" s="207"/>
      <c r="AX32" s="145" t="str">
        <f>IF(ISBLANK('Liste élèves'!$B32),"",COUNTIF('Résult. ML'!AP32,1))</f>
        <v/>
      </c>
      <c r="AY32" s="146" t="str">
        <f>IF(ISBLANK('Liste élèves'!$B32),"",(AU32*3+AX32)/4)</f>
        <v/>
      </c>
      <c r="AZ32" s="213" t="str">
        <f>IF(ISBLANK('Liste élèves'!$B32),"",COUNTIF('Résult. ML'!AQ32:AZ32,1)/10)</f>
        <v/>
      </c>
      <c r="BA32" s="216"/>
      <c r="BB32" s="216"/>
      <c r="BC32" s="216"/>
      <c r="BD32" s="216"/>
      <c r="BE32" s="216"/>
      <c r="BF32" s="216"/>
      <c r="BG32" s="216"/>
      <c r="BH32" s="216"/>
      <c r="BI32" s="212"/>
      <c r="BJ32" s="70" t="str">
        <f>IF(ISBLANK('Liste élèves'!$B32),"",AZ32)</f>
        <v/>
      </c>
      <c r="BK32" s="106" t="str">
        <f>IF(ISBLANK('Liste élèves'!$B32),"",(U32*18+AA32*5+AF32*4+AJ32*3+AM32*2+AP32*2+AR32+AT32+AY32*4+BJ32*10)/50)</f>
        <v/>
      </c>
    </row>
    <row r="33" spans="1:63" x14ac:dyDescent="0.2">
      <c r="A33">
        <f>IF(ISBLANK('Liste élèves'!A33),"",('Liste élèves'!A33))</f>
        <v>23</v>
      </c>
      <c r="B33" t="str">
        <f>IF(ISBLANK('Liste élèves'!B33),"",('Liste élèves'!B33))</f>
        <v/>
      </c>
      <c r="C33" s="216" t="str">
        <f>IF(ISBLANK('Liste élèves'!$B33),"",COUNTIF('Résult. ML'!C33:J33,1)/8)</f>
        <v/>
      </c>
      <c r="D33" s="216"/>
      <c r="E33" s="216"/>
      <c r="F33" s="216"/>
      <c r="G33" s="216"/>
      <c r="H33" s="216"/>
      <c r="I33" s="216"/>
      <c r="J33" s="216"/>
      <c r="K33" s="216" t="str">
        <f>IF(ISBLANK('Liste élèves'!$B33),"",COUNTIF('Résult. ML'!K33:T33,1)/10)</f>
        <v/>
      </c>
      <c r="L33" s="216"/>
      <c r="M33" s="216"/>
      <c r="N33" s="216"/>
      <c r="O33" s="216"/>
      <c r="P33" s="216"/>
      <c r="Q33" s="216"/>
      <c r="R33" s="216"/>
      <c r="S33" s="216"/>
      <c r="T33" s="212"/>
      <c r="U33" s="106" t="str">
        <f>IF(ISBLANK('Liste élèves'!B33),"",(C33*8+K33*10)/18)</f>
        <v/>
      </c>
      <c r="V33" s="213" t="str">
        <f>IF(ISBLANK('Liste élèves'!$B33),"",COUNTIF('Résult. ML'!U33:X33,1)/4)</f>
        <v/>
      </c>
      <c r="W33" s="216"/>
      <c r="X33" s="216"/>
      <c r="Y33" s="216"/>
      <c r="Z33" s="72" t="str">
        <f>IF(ISBLANK('Liste élèves'!$B33),"",COUNTIF('Résult. ML'!Y33,1))</f>
        <v/>
      </c>
      <c r="AA33" s="74" t="str">
        <f>IF(ISBLANK('Liste élèves'!B33),"",(V33*4+Z33)/5)</f>
        <v/>
      </c>
      <c r="AB33" s="213" t="str">
        <f>IF(ISBLANK('Liste élèves'!$B33),"",COUNTIF('Résult. ML'!Z33:AA33,1)/2)</f>
        <v/>
      </c>
      <c r="AC33" s="216"/>
      <c r="AD33" s="212" t="str">
        <f>IF(ISBLANK('Liste élèves'!$B33),"",COUNTIF('Résult. ML'!AB33:AC33,1)/2)</f>
        <v/>
      </c>
      <c r="AE33" s="213"/>
      <c r="AF33" s="110" t="str">
        <f>IF(ISBLANK('Liste élèves'!$B33),"",(AB33*2+AD33*2)/4)</f>
        <v/>
      </c>
      <c r="AG33" s="208" t="str">
        <f>IF(ISBLANK('Liste élèves'!$B33),"",COUNTIF('Résult. ML'!AH33:AJ33,1)/3)</f>
        <v/>
      </c>
      <c r="AH33" s="209"/>
      <c r="AI33" s="209"/>
      <c r="AJ33" s="70" t="str">
        <f>IF(ISBLANK('Liste élèves'!$B33),"",AG33)</f>
        <v/>
      </c>
      <c r="AK33" s="113" t="str">
        <f>IF(ISBLANK('Résult. ML'!AE33),"",COUNTIF('Résult. ML'!AL33,1))</f>
        <v/>
      </c>
      <c r="AL33" s="89" t="str">
        <f>IF(ISBLANK('Liste élèves'!$B33),"",COUNTIF('Résult. ML'!AM33,1))</f>
        <v/>
      </c>
      <c r="AM33" s="70" t="str">
        <f>IF(ISBLANK('Liste élèves'!$B33),"",(AK33+AL33)/2)</f>
        <v/>
      </c>
      <c r="AN33" s="213" t="str">
        <f>IF(ISBLANK('Liste élèves'!$B33),"",COUNTIF('Résult. ML'!AM33:AN33,1)/2)</f>
        <v/>
      </c>
      <c r="AO33" s="212"/>
      <c r="AP33" s="106" t="str">
        <f>IF(ISBLANK('Liste élèves'!$B33),"",AN33)</f>
        <v/>
      </c>
      <c r="AQ33" s="90" t="str">
        <f>IF(ISBLANK('Liste élèves'!$B33),"",COUNTIF('Résult. ML'!AO33,1))</f>
        <v/>
      </c>
      <c r="AR33" s="106" t="str">
        <f>IF(ISBLANK('Liste élèves'!$B33),"",AQ33)</f>
        <v/>
      </c>
      <c r="AS33" s="112" t="str">
        <f>IF(ISBLANK('Liste élèves'!$B33),"",COUNTIF('Résult. ML'!AP33,1))</f>
        <v/>
      </c>
      <c r="AT33" s="146" t="str">
        <f>IF(ISBLANK('Liste élèves'!$B33),"",AS33)</f>
        <v/>
      </c>
      <c r="AU33" s="205" t="str">
        <f>IF(ISBLANK('Liste élèves'!$B33),"",COUNTIF('Résult. ML'!AM33:AO33,1)/3)</f>
        <v/>
      </c>
      <c r="AV33" s="206"/>
      <c r="AW33" s="207"/>
      <c r="AX33" s="145" t="str">
        <f>IF(ISBLANK('Liste élèves'!$B33),"",COUNTIF('Résult. ML'!AP33,1))</f>
        <v/>
      </c>
      <c r="AY33" s="146" t="str">
        <f>IF(ISBLANK('Liste élèves'!$B33),"",(AU33*3+AX33)/4)</f>
        <v/>
      </c>
      <c r="AZ33" s="213" t="str">
        <f>IF(ISBLANK('Liste élèves'!$B33),"",COUNTIF('Résult. ML'!AQ33:AZ33,1)/10)</f>
        <v/>
      </c>
      <c r="BA33" s="216"/>
      <c r="BB33" s="216"/>
      <c r="BC33" s="216"/>
      <c r="BD33" s="216"/>
      <c r="BE33" s="216"/>
      <c r="BF33" s="216"/>
      <c r="BG33" s="216"/>
      <c r="BH33" s="216"/>
      <c r="BI33" s="212"/>
      <c r="BJ33" s="70" t="str">
        <f>IF(ISBLANK('Liste élèves'!$B33),"",AZ33)</f>
        <v/>
      </c>
      <c r="BK33" s="106" t="str">
        <f>IF(ISBLANK('Liste élèves'!$B33),"",(U33*18+AA33*5+AF33*4+AJ33*3+AM33*2+AP33*2+AR33+AT33+AY33*4+BJ33*10)/50)</f>
        <v/>
      </c>
    </row>
    <row r="34" spans="1:63" x14ac:dyDescent="0.2">
      <c r="A34">
        <f>IF(ISBLANK('Liste élèves'!A34),"",('Liste élèves'!A34))</f>
        <v>24</v>
      </c>
      <c r="B34" t="str">
        <f>IF(ISBLANK('Liste élèves'!B34),"",('Liste élèves'!B34))</f>
        <v/>
      </c>
      <c r="C34" s="216" t="str">
        <f>IF(ISBLANK('Liste élèves'!$B34),"",COUNTIF('Résult. ML'!C34:J34,1)/8)</f>
        <v/>
      </c>
      <c r="D34" s="216"/>
      <c r="E34" s="216"/>
      <c r="F34" s="216"/>
      <c r="G34" s="216"/>
      <c r="H34" s="216"/>
      <c r="I34" s="216"/>
      <c r="J34" s="216"/>
      <c r="K34" s="216" t="str">
        <f>IF(ISBLANK('Liste élèves'!$B34),"",COUNTIF('Résult. ML'!K34:T34,1)/10)</f>
        <v/>
      </c>
      <c r="L34" s="216"/>
      <c r="M34" s="216"/>
      <c r="N34" s="216"/>
      <c r="O34" s="216"/>
      <c r="P34" s="216"/>
      <c r="Q34" s="216"/>
      <c r="R34" s="216"/>
      <c r="S34" s="216"/>
      <c r="T34" s="212"/>
      <c r="U34" s="106" t="str">
        <f>IF(ISBLANK('Liste élèves'!B34),"",(C34*8+K34*10)/18)</f>
        <v/>
      </c>
      <c r="V34" s="213" t="str">
        <f>IF(ISBLANK('Liste élèves'!$B34),"",COUNTIF('Résult. ML'!U34:X34,1)/4)</f>
        <v/>
      </c>
      <c r="W34" s="216"/>
      <c r="X34" s="216"/>
      <c r="Y34" s="216"/>
      <c r="Z34" s="72" t="str">
        <f>IF(ISBLANK('Liste élèves'!$B34),"",COUNTIF('Résult. ML'!Y34,1))</f>
        <v/>
      </c>
      <c r="AA34" s="74" t="str">
        <f>IF(ISBLANK('Liste élèves'!B34),"",(V34*4+Z34)/5)</f>
        <v/>
      </c>
      <c r="AB34" s="213" t="str">
        <f>IF(ISBLANK('Liste élèves'!$B34),"",COUNTIF('Résult. ML'!Z34:AA34,1)/2)</f>
        <v/>
      </c>
      <c r="AC34" s="216"/>
      <c r="AD34" s="212" t="str">
        <f>IF(ISBLANK('Liste élèves'!$B34),"",COUNTIF('Résult. ML'!AB34:AC34,1)/2)</f>
        <v/>
      </c>
      <c r="AE34" s="213"/>
      <c r="AF34" s="110" t="str">
        <f>IF(ISBLANK('Liste élèves'!$B34),"",(AB34*2+AD34*2)/4)</f>
        <v/>
      </c>
      <c r="AG34" s="208" t="str">
        <f>IF(ISBLANK('Liste élèves'!$B34),"",COUNTIF('Résult. ML'!AH34:AJ34,1)/3)</f>
        <v/>
      </c>
      <c r="AH34" s="209"/>
      <c r="AI34" s="209"/>
      <c r="AJ34" s="70" t="str">
        <f>IF(ISBLANK('Liste élèves'!$B34),"",AG34)</f>
        <v/>
      </c>
      <c r="AK34" s="113" t="str">
        <f>IF(ISBLANK('Résult. ML'!AE34),"",COUNTIF('Résult. ML'!AL34,1))</f>
        <v/>
      </c>
      <c r="AL34" s="89" t="str">
        <f>IF(ISBLANK('Liste élèves'!$B34),"",COUNTIF('Résult. ML'!AM34,1))</f>
        <v/>
      </c>
      <c r="AM34" s="70" t="str">
        <f>IF(ISBLANK('Liste élèves'!$B34),"",(AK34+AL34)/2)</f>
        <v/>
      </c>
      <c r="AN34" s="213" t="str">
        <f>IF(ISBLANK('Liste élèves'!$B34),"",COUNTIF('Résult. ML'!AM34:AN34,1)/2)</f>
        <v/>
      </c>
      <c r="AO34" s="212"/>
      <c r="AP34" s="106" t="str">
        <f>IF(ISBLANK('Liste élèves'!$B34),"",AN34)</f>
        <v/>
      </c>
      <c r="AQ34" s="90" t="str">
        <f>IF(ISBLANK('Liste élèves'!$B34),"",COUNTIF('Résult. ML'!AO34,1))</f>
        <v/>
      </c>
      <c r="AR34" s="106" t="str">
        <f>IF(ISBLANK('Liste élèves'!$B34),"",AQ34)</f>
        <v/>
      </c>
      <c r="AS34" s="112" t="str">
        <f>IF(ISBLANK('Liste élèves'!$B34),"",COUNTIF('Résult. ML'!AP34,1))</f>
        <v/>
      </c>
      <c r="AT34" s="146" t="str">
        <f>IF(ISBLANK('Liste élèves'!$B34),"",AS34)</f>
        <v/>
      </c>
      <c r="AU34" s="205" t="str">
        <f>IF(ISBLANK('Liste élèves'!$B34),"",COUNTIF('Résult. ML'!AM34:AO34,1)/3)</f>
        <v/>
      </c>
      <c r="AV34" s="206"/>
      <c r="AW34" s="207"/>
      <c r="AX34" s="145" t="str">
        <f>IF(ISBLANK('Liste élèves'!$B34),"",COUNTIF('Résult. ML'!AP34,1))</f>
        <v/>
      </c>
      <c r="AY34" s="146" t="str">
        <f>IF(ISBLANK('Liste élèves'!$B34),"",(AU34*3+AX34)/4)</f>
        <v/>
      </c>
      <c r="AZ34" s="213" t="str">
        <f>IF(ISBLANK('Liste élèves'!$B34),"",COUNTIF('Résult. ML'!AQ34:AZ34,1)/10)</f>
        <v/>
      </c>
      <c r="BA34" s="216"/>
      <c r="BB34" s="216"/>
      <c r="BC34" s="216"/>
      <c r="BD34" s="216"/>
      <c r="BE34" s="216"/>
      <c r="BF34" s="216"/>
      <c r="BG34" s="216"/>
      <c r="BH34" s="216"/>
      <c r="BI34" s="212"/>
      <c r="BJ34" s="70" t="str">
        <f>IF(ISBLANK('Liste élèves'!$B34),"",AZ34)</f>
        <v/>
      </c>
      <c r="BK34" s="106" t="str">
        <f>IF(ISBLANK('Liste élèves'!$B34),"",(U34*18+AA34*5+AF34*4+AJ34*3+AM34*2+AP34*2+AR34+AT34+AY34*4+BJ34*10)/50)</f>
        <v/>
      </c>
    </row>
    <row r="35" spans="1:63" x14ac:dyDescent="0.2">
      <c r="A35">
        <f>IF(ISBLANK('Liste élèves'!A35),"",('Liste élèves'!A35))</f>
        <v>25</v>
      </c>
      <c r="B35" t="str">
        <f>IF(ISBLANK('Liste élèves'!B35),"",('Liste élèves'!B35))</f>
        <v/>
      </c>
      <c r="C35" s="216" t="str">
        <f>IF(ISBLANK('Liste élèves'!$B35),"",COUNTIF('Résult. ML'!C35:J35,1)/8)</f>
        <v/>
      </c>
      <c r="D35" s="216"/>
      <c r="E35" s="216"/>
      <c r="F35" s="216"/>
      <c r="G35" s="216"/>
      <c r="H35" s="216"/>
      <c r="I35" s="216"/>
      <c r="J35" s="216"/>
      <c r="K35" s="216" t="str">
        <f>IF(ISBLANK('Liste élèves'!$B35),"",COUNTIF('Résult. ML'!K35:T35,1)/10)</f>
        <v/>
      </c>
      <c r="L35" s="216"/>
      <c r="M35" s="216"/>
      <c r="N35" s="216"/>
      <c r="O35" s="216"/>
      <c r="P35" s="216"/>
      <c r="Q35" s="216"/>
      <c r="R35" s="216"/>
      <c r="S35" s="216"/>
      <c r="T35" s="212"/>
      <c r="U35" s="106" t="str">
        <f>IF(ISBLANK('Liste élèves'!B35),"",(C35*8+K35*10)/18)</f>
        <v/>
      </c>
      <c r="V35" s="213" t="str">
        <f>IF(ISBLANK('Liste élèves'!$B35),"",COUNTIF('Résult. ML'!U35:X35,1)/4)</f>
        <v/>
      </c>
      <c r="W35" s="216"/>
      <c r="X35" s="216"/>
      <c r="Y35" s="216"/>
      <c r="Z35" s="72" t="str">
        <f>IF(ISBLANK('Liste élèves'!$B35),"",COUNTIF('Résult. ML'!Y35,1))</f>
        <v/>
      </c>
      <c r="AA35" s="74" t="str">
        <f>IF(ISBLANK('Liste élèves'!B35),"",(V35*4+Z35)/5)</f>
        <v/>
      </c>
      <c r="AB35" s="213" t="str">
        <f>IF(ISBLANK('Liste élèves'!$B35),"",COUNTIF('Résult. ML'!Z35:AA35,1)/2)</f>
        <v/>
      </c>
      <c r="AC35" s="216"/>
      <c r="AD35" s="212" t="str">
        <f>IF(ISBLANK('Liste élèves'!$B35),"",COUNTIF('Résult. ML'!AB35:AC35,1)/2)</f>
        <v/>
      </c>
      <c r="AE35" s="213"/>
      <c r="AF35" s="110" t="str">
        <f>IF(ISBLANK('Liste élèves'!$B35),"",(AB35*2+AD35*2)/4)</f>
        <v/>
      </c>
      <c r="AG35" s="208" t="str">
        <f>IF(ISBLANK('Liste élèves'!$B35),"",COUNTIF('Résult. ML'!AH35:AJ35,1)/3)</f>
        <v/>
      </c>
      <c r="AH35" s="209"/>
      <c r="AI35" s="209"/>
      <c r="AJ35" s="70" t="str">
        <f>IF(ISBLANK('Liste élèves'!$B35),"",AG35)</f>
        <v/>
      </c>
      <c r="AK35" s="113" t="str">
        <f>IF(ISBLANK('Résult. ML'!AE35),"",COUNTIF('Résult. ML'!AL35,1))</f>
        <v/>
      </c>
      <c r="AL35" s="89" t="str">
        <f>IF(ISBLANK('Liste élèves'!$B35),"",COUNTIF('Résult. ML'!AM35,1))</f>
        <v/>
      </c>
      <c r="AM35" s="70" t="str">
        <f>IF(ISBLANK('Liste élèves'!$B35),"",(AK35+AL35)/2)</f>
        <v/>
      </c>
      <c r="AN35" s="213" t="str">
        <f>IF(ISBLANK('Liste élèves'!$B35),"",COUNTIF('Résult. ML'!AM35:AN35,1)/2)</f>
        <v/>
      </c>
      <c r="AO35" s="212"/>
      <c r="AP35" s="106" t="str">
        <f>IF(ISBLANK('Liste élèves'!$B35),"",AN35)</f>
        <v/>
      </c>
      <c r="AQ35" s="90" t="str">
        <f>IF(ISBLANK('Liste élèves'!$B35),"",COUNTIF('Résult. ML'!AO35,1))</f>
        <v/>
      </c>
      <c r="AR35" s="106" t="str">
        <f>IF(ISBLANK('Liste élèves'!$B35),"",AQ35)</f>
        <v/>
      </c>
      <c r="AS35" s="112" t="str">
        <f>IF(ISBLANK('Liste élèves'!$B35),"",COUNTIF('Résult. ML'!AP35,1))</f>
        <v/>
      </c>
      <c r="AT35" s="146" t="str">
        <f>IF(ISBLANK('Liste élèves'!$B35),"",AS35)</f>
        <v/>
      </c>
      <c r="AU35" s="205" t="str">
        <f>IF(ISBLANK('Liste élèves'!$B35),"",COUNTIF('Résult. ML'!AM35:AO35,1)/3)</f>
        <v/>
      </c>
      <c r="AV35" s="206"/>
      <c r="AW35" s="207"/>
      <c r="AX35" s="145" t="str">
        <f>IF(ISBLANK('Liste élèves'!$B35),"",COUNTIF('Résult. ML'!AP35,1))</f>
        <v/>
      </c>
      <c r="AY35" s="146" t="str">
        <f>IF(ISBLANK('Liste élèves'!$B35),"",(AU35*3+AX35)/4)</f>
        <v/>
      </c>
      <c r="AZ35" s="213" t="str">
        <f>IF(ISBLANK('Liste élèves'!$B35),"",COUNTIF('Résult. ML'!AQ35:AZ35,1)/10)</f>
        <v/>
      </c>
      <c r="BA35" s="216"/>
      <c r="BB35" s="216"/>
      <c r="BC35" s="216"/>
      <c r="BD35" s="216"/>
      <c r="BE35" s="216"/>
      <c r="BF35" s="216"/>
      <c r="BG35" s="216"/>
      <c r="BH35" s="216"/>
      <c r="BI35" s="212"/>
      <c r="BJ35" s="70" t="str">
        <f>IF(ISBLANK('Liste élèves'!$B35),"",AZ35)</f>
        <v/>
      </c>
      <c r="BK35" s="106" t="str">
        <f>IF(ISBLANK('Liste élèves'!$B35),"",(U35*18+AA35*5+AF35*4+AJ35*3+AM35*2+AP35*2+AR35+AT35+AY35*4+BJ35*10)/50)</f>
        <v/>
      </c>
    </row>
    <row r="36" spans="1:63" x14ac:dyDescent="0.2">
      <c r="A36">
        <f>IF(ISBLANK('Liste élèves'!A36),"",('Liste élèves'!A36))</f>
        <v>26</v>
      </c>
      <c r="B36" t="str">
        <f>IF(ISBLANK('Liste élèves'!B36),"",('Liste élèves'!B36))</f>
        <v/>
      </c>
      <c r="C36" s="216" t="str">
        <f>IF(ISBLANK('Liste élèves'!$B36),"",COUNTIF('Résult. ML'!C36:J36,1)/8)</f>
        <v/>
      </c>
      <c r="D36" s="216"/>
      <c r="E36" s="216"/>
      <c r="F36" s="216"/>
      <c r="G36" s="216"/>
      <c r="H36" s="216"/>
      <c r="I36" s="216"/>
      <c r="J36" s="216"/>
      <c r="K36" s="216" t="str">
        <f>IF(ISBLANK('Liste élèves'!$B36),"",COUNTIF('Résult. ML'!K36:T36,1)/10)</f>
        <v/>
      </c>
      <c r="L36" s="216"/>
      <c r="M36" s="216"/>
      <c r="N36" s="216"/>
      <c r="O36" s="216"/>
      <c r="P36" s="216"/>
      <c r="Q36" s="216"/>
      <c r="R36" s="216"/>
      <c r="S36" s="216"/>
      <c r="T36" s="212"/>
      <c r="U36" s="106" t="str">
        <f>IF(ISBLANK('Liste élèves'!B36),"",(C36*8+K36*10)/18)</f>
        <v/>
      </c>
      <c r="V36" s="213" t="str">
        <f>IF(ISBLANK('Liste élèves'!$B36),"",COUNTIF('Résult. ML'!U36:X36,1)/4)</f>
        <v/>
      </c>
      <c r="W36" s="216"/>
      <c r="X36" s="216"/>
      <c r="Y36" s="216"/>
      <c r="Z36" s="72" t="str">
        <f>IF(ISBLANK('Liste élèves'!$B36),"",COUNTIF('Résult. ML'!Y36,1))</f>
        <v/>
      </c>
      <c r="AA36" s="74" t="str">
        <f>IF(ISBLANK('Liste élèves'!B36),"",(V36*4+Z36)/5)</f>
        <v/>
      </c>
      <c r="AB36" s="213" t="str">
        <f>IF(ISBLANK('Liste élèves'!$B36),"",COUNTIF('Résult. ML'!Z36:AA36,1)/2)</f>
        <v/>
      </c>
      <c r="AC36" s="216"/>
      <c r="AD36" s="212" t="str">
        <f>IF(ISBLANK('Liste élèves'!$B36),"",COUNTIF('Résult. ML'!AB36:AC36,1)/2)</f>
        <v/>
      </c>
      <c r="AE36" s="213"/>
      <c r="AF36" s="110" t="str">
        <f>IF(ISBLANK('Liste élèves'!$B36),"",(AB36*2+AD36*2)/4)</f>
        <v/>
      </c>
      <c r="AG36" s="208" t="str">
        <f>IF(ISBLANK('Liste élèves'!$B36),"",COUNTIF('Résult. ML'!AH36:AJ36,1)/3)</f>
        <v/>
      </c>
      <c r="AH36" s="209"/>
      <c r="AI36" s="209"/>
      <c r="AJ36" s="70" t="str">
        <f>IF(ISBLANK('Liste élèves'!$B36),"",AG36)</f>
        <v/>
      </c>
      <c r="AK36" s="113" t="str">
        <f>IF(ISBLANK('Résult. ML'!AE36),"",COUNTIF('Résult. ML'!AL36,1))</f>
        <v/>
      </c>
      <c r="AL36" s="89" t="str">
        <f>IF(ISBLANK('Liste élèves'!$B36),"",COUNTIF('Résult. ML'!AM36,1))</f>
        <v/>
      </c>
      <c r="AM36" s="70" t="str">
        <f>IF(ISBLANK('Liste élèves'!$B36),"",(AK36+AL36)/2)</f>
        <v/>
      </c>
      <c r="AN36" s="213" t="str">
        <f>IF(ISBLANK('Liste élèves'!$B36),"",COUNTIF('Résult. ML'!AM36:AN36,1)/2)</f>
        <v/>
      </c>
      <c r="AO36" s="212"/>
      <c r="AP36" s="106" t="str">
        <f>IF(ISBLANK('Liste élèves'!$B36),"",AN36)</f>
        <v/>
      </c>
      <c r="AQ36" s="90" t="str">
        <f>IF(ISBLANK('Liste élèves'!$B36),"",COUNTIF('Résult. ML'!AO36,1))</f>
        <v/>
      </c>
      <c r="AR36" s="106" t="str">
        <f>IF(ISBLANK('Liste élèves'!$B36),"",AQ36)</f>
        <v/>
      </c>
      <c r="AS36" s="112" t="str">
        <f>IF(ISBLANK('Liste élèves'!$B36),"",COUNTIF('Résult. ML'!AP36,1))</f>
        <v/>
      </c>
      <c r="AT36" s="146" t="str">
        <f>IF(ISBLANK('Liste élèves'!$B36),"",AS36)</f>
        <v/>
      </c>
      <c r="AU36" s="205" t="str">
        <f>IF(ISBLANK('Liste élèves'!$B36),"",COUNTIF('Résult. ML'!AM36:AO36,1)/3)</f>
        <v/>
      </c>
      <c r="AV36" s="206"/>
      <c r="AW36" s="207"/>
      <c r="AX36" s="145" t="str">
        <f>IF(ISBLANK('Liste élèves'!$B36),"",COUNTIF('Résult. ML'!AP36,1))</f>
        <v/>
      </c>
      <c r="AY36" s="146" t="str">
        <f>IF(ISBLANK('Liste élèves'!$B36),"",(AU36*3+AX36)/4)</f>
        <v/>
      </c>
      <c r="AZ36" s="213" t="str">
        <f>IF(ISBLANK('Liste élèves'!$B36),"",COUNTIF('Résult. ML'!AQ36:AZ36,1)/10)</f>
        <v/>
      </c>
      <c r="BA36" s="216"/>
      <c r="BB36" s="216"/>
      <c r="BC36" s="216"/>
      <c r="BD36" s="216"/>
      <c r="BE36" s="216"/>
      <c r="BF36" s="216"/>
      <c r="BG36" s="216"/>
      <c r="BH36" s="216"/>
      <c r="BI36" s="212"/>
      <c r="BJ36" s="70" t="str">
        <f>IF(ISBLANK('Liste élèves'!$B36),"",AZ36)</f>
        <v/>
      </c>
      <c r="BK36" s="106" t="str">
        <f>IF(ISBLANK('Liste élèves'!$B36),"",(U36*18+AA36*5+AF36*4+AJ36*3+AM36*2+AP36*2+AR36+AT36+AY36*4+BJ36*10)/50)</f>
        <v/>
      </c>
    </row>
    <row r="37" spans="1:63" x14ac:dyDescent="0.2">
      <c r="A37">
        <f>IF(ISBLANK('Liste élèves'!A37),"",('Liste élèves'!A37))</f>
        <v>27</v>
      </c>
      <c r="B37" t="str">
        <f>IF(ISBLANK('Liste élèves'!B37),"",('Liste élèves'!B37))</f>
        <v/>
      </c>
      <c r="C37" s="216" t="str">
        <f>IF(ISBLANK('Liste élèves'!$B37),"",COUNTIF('Résult. ML'!C37:J37,1)/8)</f>
        <v/>
      </c>
      <c r="D37" s="216"/>
      <c r="E37" s="216"/>
      <c r="F37" s="216"/>
      <c r="G37" s="216"/>
      <c r="H37" s="216"/>
      <c r="I37" s="216"/>
      <c r="J37" s="216"/>
      <c r="K37" s="216" t="str">
        <f>IF(ISBLANK('Liste élèves'!$B37),"",COUNTIF('Résult. ML'!K37:T37,1)/10)</f>
        <v/>
      </c>
      <c r="L37" s="216"/>
      <c r="M37" s="216"/>
      <c r="N37" s="216"/>
      <c r="O37" s="216"/>
      <c r="P37" s="216"/>
      <c r="Q37" s="216"/>
      <c r="R37" s="216"/>
      <c r="S37" s="216"/>
      <c r="T37" s="212"/>
      <c r="U37" s="106" t="str">
        <f>IF(ISBLANK('Liste élèves'!B37),"",(C37*8+K37*10)/18)</f>
        <v/>
      </c>
      <c r="V37" s="213" t="str">
        <f>IF(ISBLANK('Liste élèves'!$B37),"",COUNTIF('Résult. ML'!U37:X37,1)/4)</f>
        <v/>
      </c>
      <c r="W37" s="216"/>
      <c r="X37" s="216"/>
      <c r="Y37" s="216"/>
      <c r="Z37" s="72" t="str">
        <f>IF(ISBLANK('Liste élèves'!$B37),"",COUNTIF('Résult. ML'!Y37,1))</f>
        <v/>
      </c>
      <c r="AA37" s="74" t="str">
        <f>IF(ISBLANK('Liste élèves'!B37),"",(V37*4+Z37)/5)</f>
        <v/>
      </c>
      <c r="AB37" s="213" t="str">
        <f>IF(ISBLANK('Liste élèves'!$B37),"",COUNTIF('Résult. ML'!Z37:AA37,1)/2)</f>
        <v/>
      </c>
      <c r="AC37" s="216"/>
      <c r="AD37" s="212" t="str">
        <f>IF(ISBLANK('Liste élèves'!$B37),"",COUNTIF('Résult. ML'!AB37:AC37,1)/2)</f>
        <v/>
      </c>
      <c r="AE37" s="213"/>
      <c r="AF37" s="110" t="str">
        <f>IF(ISBLANK('Liste élèves'!$B37),"",(AB37*2+AD37*2)/4)</f>
        <v/>
      </c>
      <c r="AG37" s="208" t="str">
        <f>IF(ISBLANK('Liste élèves'!$B37),"",COUNTIF('Résult. ML'!AH37:AJ37,1)/3)</f>
        <v/>
      </c>
      <c r="AH37" s="209"/>
      <c r="AI37" s="209"/>
      <c r="AJ37" s="70" t="str">
        <f>IF(ISBLANK('Liste élèves'!$B37),"",AG37)</f>
        <v/>
      </c>
      <c r="AK37" s="113" t="str">
        <f>IF(ISBLANK('Résult. ML'!AE37),"",COUNTIF('Résult. ML'!AL37,1))</f>
        <v/>
      </c>
      <c r="AL37" s="89" t="str">
        <f>IF(ISBLANK('Liste élèves'!$B37),"",COUNTIF('Résult. ML'!AM37,1))</f>
        <v/>
      </c>
      <c r="AM37" s="70" t="str">
        <f>IF(ISBLANK('Liste élèves'!$B37),"",(AK37+AL37)/2)</f>
        <v/>
      </c>
      <c r="AN37" s="213" t="str">
        <f>IF(ISBLANK('Liste élèves'!$B37),"",COUNTIF('Résult. ML'!AM37:AN37,1)/2)</f>
        <v/>
      </c>
      <c r="AO37" s="212"/>
      <c r="AP37" s="106" t="str">
        <f>IF(ISBLANK('Liste élèves'!$B37),"",AN37)</f>
        <v/>
      </c>
      <c r="AQ37" s="90" t="str">
        <f>IF(ISBLANK('Liste élèves'!$B37),"",COUNTIF('Résult. ML'!AO37,1))</f>
        <v/>
      </c>
      <c r="AR37" s="106" t="str">
        <f>IF(ISBLANK('Liste élèves'!$B37),"",AQ37)</f>
        <v/>
      </c>
      <c r="AS37" s="112" t="str">
        <f>IF(ISBLANK('Liste élèves'!$B37),"",COUNTIF('Résult. ML'!AP37,1))</f>
        <v/>
      </c>
      <c r="AT37" s="146" t="str">
        <f>IF(ISBLANK('Liste élèves'!$B37),"",AS37)</f>
        <v/>
      </c>
      <c r="AU37" s="205" t="str">
        <f>IF(ISBLANK('Liste élèves'!$B37),"",COUNTIF('Résult. ML'!AM37:AO37,1)/3)</f>
        <v/>
      </c>
      <c r="AV37" s="206"/>
      <c r="AW37" s="207"/>
      <c r="AX37" s="145" t="str">
        <f>IF(ISBLANK('Liste élèves'!$B37),"",COUNTIF('Résult. ML'!AP37,1))</f>
        <v/>
      </c>
      <c r="AY37" s="146" t="str">
        <f>IF(ISBLANK('Liste élèves'!$B37),"",(AU37*3+AX37)/4)</f>
        <v/>
      </c>
      <c r="AZ37" s="213" t="str">
        <f>IF(ISBLANK('Liste élèves'!$B37),"",COUNTIF('Résult. ML'!AQ37:AZ37,1)/10)</f>
        <v/>
      </c>
      <c r="BA37" s="216"/>
      <c r="BB37" s="216"/>
      <c r="BC37" s="216"/>
      <c r="BD37" s="216"/>
      <c r="BE37" s="216"/>
      <c r="BF37" s="216"/>
      <c r="BG37" s="216"/>
      <c r="BH37" s="216"/>
      <c r="BI37" s="212"/>
      <c r="BJ37" s="70" t="str">
        <f>IF(ISBLANK('Liste élèves'!$B37),"",AZ37)</f>
        <v/>
      </c>
      <c r="BK37" s="106" t="str">
        <f>IF(ISBLANK('Liste élèves'!$B37),"",(U37*18+AA37*5+AF37*4+AJ37*3+AM37*2+AP37*2+AR37+AT37+AY37*4+BJ37*10)/50)</f>
        <v/>
      </c>
    </row>
    <row r="38" spans="1:63" x14ac:dyDescent="0.2">
      <c r="A38">
        <f>IF(ISBLANK('Liste élèves'!A38),"",('Liste élèves'!A38))</f>
        <v>28</v>
      </c>
      <c r="B38" t="str">
        <f>IF(ISBLANK('Liste élèves'!B38),"",('Liste élèves'!B38))</f>
        <v/>
      </c>
      <c r="C38" s="216" t="str">
        <f>IF(ISBLANK('Liste élèves'!$B38),"",COUNTIF('Résult. ML'!C38:J38,1)/8)</f>
        <v/>
      </c>
      <c r="D38" s="216"/>
      <c r="E38" s="216"/>
      <c r="F38" s="216"/>
      <c r="G38" s="216"/>
      <c r="H38" s="216"/>
      <c r="I38" s="216"/>
      <c r="J38" s="216"/>
      <c r="K38" s="216" t="str">
        <f>IF(ISBLANK('Liste élèves'!$B38),"",COUNTIF('Résult. ML'!K38:T38,1)/10)</f>
        <v/>
      </c>
      <c r="L38" s="216"/>
      <c r="M38" s="216"/>
      <c r="N38" s="216"/>
      <c r="O38" s="216"/>
      <c r="P38" s="216"/>
      <c r="Q38" s="216"/>
      <c r="R38" s="216"/>
      <c r="S38" s="216"/>
      <c r="T38" s="212"/>
      <c r="U38" s="106" t="str">
        <f>IF(ISBLANK('Liste élèves'!B38),"",(C38*8+K38*10)/18)</f>
        <v/>
      </c>
      <c r="V38" s="213" t="str">
        <f>IF(ISBLANK('Liste élèves'!$B38),"",COUNTIF('Résult. ML'!U38:X38,1)/4)</f>
        <v/>
      </c>
      <c r="W38" s="216"/>
      <c r="X38" s="216"/>
      <c r="Y38" s="216"/>
      <c r="Z38" s="72" t="str">
        <f>IF(ISBLANK('Liste élèves'!$B38),"",COUNTIF('Résult. ML'!Y38,1))</f>
        <v/>
      </c>
      <c r="AA38" s="74" t="str">
        <f>IF(ISBLANK('Liste élèves'!B38),"",(V38*4+Z38)/5)</f>
        <v/>
      </c>
      <c r="AB38" s="213" t="str">
        <f>IF(ISBLANK('Liste élèves'!$B38),"",COUNTIF('Résult. ML'!Z38:AA38,1)/2)</f>
        <v/>
      </c>
      <c r="AC38" s="216"/>
      <c r="AD38" s="212" t="str">
        <f>IF(ISBLANK('Liste élèves'!$B38),"",COUNTIF('Résult. ML'!AB38:AC38,1)/2)</f>
        <v/>
      </c>
      <c r="AE38" s="213"/>
      <c r="AF38" s="110" t="str">
        <f>IF(ISBLANK('Liste élèves'!$B38),"",(AB38*2+AD38*2)/4)</f>
        <v/>
      </c>
      <c r="AG38" s="208" t="str">
        <f>IF(ISBLANK('Liste élèves'!$B38),"",COUNTIF('Résult. ML'!AH38:AJ38,1)/3)</f>
        <v/>
      </c>
      <c r="AH38" s="209"/>
      <c r="AI38" s="209"/>
      <c r="AJ38" s="70" t="str">
        <f>IF(ISBLANK('Liste élèves'!$B38),"",AG38)</f>
        <v/>
      </c>
      <c r="AK38" s="113" t="str">
        <f>IF(ISBLANK('Résult. ML'!AE38),"",COUNTIF('Résult. ML'!AL38,1))</f>
        <v/>
      </c>
      <c r="AL38" s="89" t="str">
        <f>IF(ISBLANK('Liste élèves'!$B38),"",COUNTIF('Résult. ML'!AM38,1))</f>
        <v/>
      </c>
      <c r="AM38" s="70" t="str">
        <f>IF(ISBLANK('Liste élèves'!$B38),"",(AK38+AL38)/2)</f>
        <v/>
      </c>
      <c r="AN38" s="213" t="str">
        <f>IF(ISBLANK('Liste élèves'!$B38),"",COUNTIF('Résult. ML'!AM38:AN38,1)/2)</f>
        <v/>
      </c>
      <c r="AO38" s="212"/>
      <c r="AP38" s="106" t="str">
        <f>IF(ISBLANK('Liste élèves'!$B38),"",AN38)</f>
        <v/>
      </c>
      <c r="AQ38" s="90" t="str">
        <f>IF(ISBLANK('Liste élèves'!$B38),"",COUNTIF('Résult. ML'!AO38,1))</f>
        <v/>
      </c>
      <c r="AR38" s="106" t="str">
        <f>IF(ISBLANK('Liste élèves'!$B38),"",AQ38)</f>
        <v/>
      </c>
      <c r="AS38" s="112" t="str">
        <f>IF(ISBLANK('Liste élèves'!$B38),"",COUNTIF('Résult. ML'!AP38,1))</f>
        <v/>
      </c>
      <c r="AT38" s="146" t="str">
        <f>IF(ISBLANK('Liste élèves'!$B38),"",AS38)</f>
        <v/>
      </c>
      <c r="AU38" s="205" t="str">
        <f>IF(ISBLANK('Liste élèves'!$B38),"",COUNTIF('Résult. ML'!AM38:AO38,1)/3)</f>
        <v/>
      </c>
      <c r="AV38" s="206"/>
      <c r="AW38" s="207"/>
      <c r="AX38" s="145" t="str">
        <f>IF(ISBLANK('Liste élèves'!$B38),"",COUNTIF('Résult. ML'!AP38,1))</f>
        <v/>
      </c>
      <c r="AY38" s="146" t="str">
        <f>IF(ISBLANK('Liste élèves'!$B38),"",(AU38*3+AX38)/4)</f>
        <v/>
      </c>
      <c r="AZ38" s="213" t="str">
        <f>IF(ISBLANK('Liste élèves'!$B38),"",COUNTIF('Résult. ML'!AQ38:AZ38,1)/10)</f>
        <v/>
      </c>
      <c r="BA38" s="216"/>
      <c r="BB38" s="216"/>
      <c r="BC38" s="216"/>
      <c r="BD38" s="216"/>
      <c r="BE38" s="216"/>
      <c r="BF38" s="216"/>
      <c r="BG38" s="216"/>
      <c r="BH38" s="216"/>
      <c r="BI38" s="212"/>
      <c r="BJ38" s="70" t="str">
        <f>IF(ISBLANK('Liste élèves'!$B38),"",AZ38)</f>
        <v/>
      </c>
      <c r="BK38" s="106" t="str">
        <f>IF(ISBLANK('Liste élèves'!$B38),"",(U38*18+AA38*5+AF38*4+AJ38*3+AM38*2+AP38*2+AR38+AT38+AY38*4+BJ38*10)/50)</f>
        <v/>
      </c>
    </row>
    <row r="39" spans="1:63" x14ac:dyDescent="0.2">
      <c r="A39">
        <f>IF(ISBLANK('Liste élèves'!A39),"",('Liste élèves'!A39))</f>
        <v>29</v>
      </c>
      <c r="B39" t="str">
        <f>IF(ISBLANK('Liste élèves'!B39),"",('Liste élèves'!B39))</f>
        <v/>
      </c>
      <c r="C39" s="216" t="str">
        <f>IF(ISBLANK('Liste élèves'!$B39),"",COUNTIF('Résult. ML'!C39:J39,1)/8)</f>
        <v/>
      </c>
      <c r="D39" s="216"/>
      <c r="E39" s="216"/>
      <c r="F39" s="216"/>
      <c r="G39" s="216"/>
      <c r="H39" s="216"/>
      <c r="I39" s="216"/>
      <c r="J39" s="216"/>
      <c r="K39" s="216" t="str">
        <f>IF(ISBLANK('Liste élèves'!$B39),"",COUNTIF('Résult. ML'!K39:T39,1)/10)</f>
        <v/>
      </c>
      <c r="L39" s="216"/>
      <c r="M39" s="216"/>
      <c r="N39" s="216"/>
      <c r="O39" s="216"/>
      <c r="P39" s="216"/>
      <c r="Q39" s="216"/>
      <c r="R39" s="216"/>
      <c r="S39" s="216"/>
      <c r="T39" s="212"/>
      <c r="U39" s="106" t="str">
        <f>IF(ISBLANK('Liste élèves'!B39),"",(C39*8+K39*10)/18)</f>
        <v/>
      </c>
      <c r="V39" s="213" t="str">
        <f>IF(ISBLANK('Liste élèves'!$B39),"",COUNTIF('Résult. ML'!U39:X39,1)/4)</f>
        <v/>
      </c>
      <c r="W39" s="216"/>
      <c r="X39" s="216"/>
      <c r="Y39" s="216"/>
      <c r="Z39" s="72" t="str">
        <f>IF(ISBLANK('Liste élèves'!$B39),"",COUNTIF('Résult. ML'!Y39,1))</f>
        <v/>
      </c>
      <c r="AA39" s="74" t="str">
        <f>IF(ISBLANK('Liste élèves'!B39),"",(V39*4+Z39)/5)</f>
        <v/>
      </c>
      <c r="AB39" s="213" t="str">
        <f>IF(ISBLANK('Liste élèves'!$B39),"",COUNTIF('Résult. ML'!Z39:AA39,1)/2)</f>
        <v/>
      </c>
      <c r="AC39" s="216"/>
      <c r="AD39" s="212" t="str">
        <f>IF(ISBLANK('Liste élèves'!$B39),"",COUNTIF('Résult. ML'!AB39:AC39,1)/2)</f>
        <v/>
      </c>
      <c r="AE39" s="213"/>
      <c r="AF39" s="110" t="str">
        <f>IF(ISBLANK('Liste élèves'!$B39),"",(AB39*2+AD39*2)/4)</f>
        <v/>
      </c>
      <c r="AG39" s="208" t="str">
        <f>IF(ISBLANK('Liste élèves'!$B39),"",COUNTIF('Résult. ML'!AH39:AJ39,1)/3)</f>
        <v/>
      </c>
      <c r="AH39" s="209"/>
      <c r="AI39" s="209"/>
      <c r="AJ39" s="70" t="str">
        <f>IF(ISBLANK('Liste élèves'!$B39),"",AG39)</f>
        <v/>
      </c>
      <c r="AK39" s="113" t="str">
        <f>IF(ISBLANK('Résult. ML'!AE39),"",COUNTIF('Résult. ML'!AL39,1))</f>
        <v/>
      </c>
      <c r="AL39" s="89" t="str">
        <f>IF(ISBLANK('Liste élèves'!$B39),"",COUNTIF('Résult. ML'!AM39,1))</f>
        <v/>
      </c>
      <c r="AM39" s="70" t="str">
        <f>IF(ISBLANK('Liste élèves'!$B39),"",(AK39+AL39)/2)</f>
        <v/>
      </c>
      <c r="AN39" s="213" t="str">
        <f>IF(ISBLANK('Liste élèves'!$B39),"",COUNTIF('Résult. ML'!AM39:AN39,1)/2)</f>
        <v/>
      </c>
      <c r="AO39" s="212"/>
      <c r="AP39" s="106" t="str">
        <f>IF(ISBLANK('Liste élèves'!$B39),"",AN39)</f>
        <v/>
      </c>
      <c r="AQ39" s="90" t="str">
        <f>IF(ISBLANK('Liste élèves'!$B39),"",COUNTIF('Résult. ML'!AO39,1))</f>
        <v/>
      </c>
      <c r="AR39" s="106" t="str">
        <f>IF(ISBLANK('Liste élèves'!$B39),"",AQ39)</f>
        <v/>
      </c>
      <c r="AS39" s="112" t="str">
        <f>IF(ISBLANK('Liste élèves'!$B39),"",COUNTIF('Résult. ML'!AP39,1))</f>
        <v/>
      </c>
      <c r="AT39" s="146" t="str">
        <f>IF(ISBLANK('Liste élèves'!$B39),"",AS39)</f>
        <v/>
      </c>
      <c r="AU39" s="205" t="str">
        <f>IF(ISBLANK('Liste élèves'!$B39),"",COUNTIF('Résult. ML'!AM39:AO39,1)/3)</f>
        <v/>
      </c>
      <c r="AV39" s="206"/>
      <c r="AW39" s="207"/>
      <c r="AX39" s="145" t="str">
        <f>IF(ISBLANK('Liste élèves'!$B39),"",COUNTIF('Résult. ML'!AP39,1))</f>
        <v/>
      </c>
      <c r="AY39" s="146" t="str">
        <f>IF(ISBLANK('Liste élèves'!$B39),"",(AU39*3+AX39)/4)</f>
        <v/>
      </c>
      <c r="AZ39" s="213" t="str">
        <f>IF(ISBLANK('Liste élèves'!$B39),"",COUNTIF('Résult. ML'!AQ39:AZ39,1)/10)</f>
        <v/>
      </c>
      <c r="BA39" s="216"/>
      <c r="BB39" s="216"/>
      <c r="BC39" s="216"/>
      <c r="BD39" s="216"/>
      <c r="BE39" s="216"/>
      <c r="BF39" s="216"/>
      <c r="BG39" s="216"/>
      <c r="BH39" s="216"/>
      <c r="BI39" s="212"/>
      <c r="BJ39" s="70" t="str">
        <f>IF(ISBLANK('Liste élèves'!$B39),"",AZ39)</f>
        <v/>
      </c>
      <c r="BK39" s="106" t="str">
        <f>IF(ISBLANK('Liste élèves'!$B39),"",(U39*18+AA39*5+AF39*4+AJ39*3+AM39*2+AP39*2+AR39+AT39+AY39*4+BJ39*10)/50)</f>
        <v/>
      </c>
    </row>
    <row r="40" spans="1:63" x14ac:dyDescent="0.2">
      <c r="A40">
        <f>IF(ISBLANK('Liste élèves'!A40),"",('Liste élèves'!A40))</f>
        <v>30</v>
      </c>
      <c r="B40" t="str">
        <f>IF(ISBLANK('Liste élèves'!B40),"",('Liste élèves'!B40))</f>
        <v/>
      </c>
      <c r="C40" s="216" t="str">
        <f>IF(ISBLANK('Liste élèves'!$B40),"",COUNTIF('Résult. ML'!C40:J40,1)/8)</f>
        <v/>
      </c>
      <c r="D40" s="216"/>
      <c r="E40" s="216"/>
      <c r="F40" s="216"/>
      <c r="G40" s="216"/>
      <c r="H40" s="216"/>
      <c r="I40" s="216"/>
      <c r="J40" s="216"/>
      <c r="K40" s="216" t="str">
        <f>IF(ISBLANK('Liste élèves'!$B40),"",COUNTIF('Résult. ML'!K40:T40,1)/10)</f>
        <v/>
      </c>
      <c r="L40" s="216"/>
      <c r="M40" s="216"/>
      <c r="N40" s="216"/>
      <c r="O40" s="216"/>
      <c r="P40" s="216"/>
      <c r="Q40" s="216"/>
      <c r="R40" s="216"/>
      <c r="S40" s="216"/>
      <c r="T40" s="212"/>
      <c r="U40" s="106" t="str">
        <f>IF(ISBLANK('Liste élèves'!B40),"",(C40*8+K40*10)/18)</f>
        <v/>
      </c>
      <c r="V40" s="213" t="str">
        <f>IF(ISBLANK('Liste élèves'!$B40),"",COUNTIF('Résult. ML'!U40:X40,1)/4)</f>
        <v/>
      </c>
      <c r="W40" s="216"/>
      <c r="X40" s="216"/>
      <c r="Y40" s="216"/>
      <c r="Z40" s="72" t="str">
        <f>IF(ISBLANK('Liste élèves'!$B40),"",COUNTIF('Résult. ML'!Y40,1))</f>
        <v/>
      </c>
      <c r="AA40" s="74" t="str">
        <f>IF(ISBLANK('Liste élèves'!B40),"",(V40*4+Z40)/5)</f>
        <v/>
      </c>
      <c r="AB40" s="213" t="str">
        <f>IF(ISBLANK('Liste élèves'!$B40),"",COUNTIF('Résult. ML'!Z40:AA40,1)/2)</f>
        <v/>
      </c>
      <c r="AC40" s="216"/>
      <c r="AD40" s="212" t="str">
        <f>IF(ISBLANK('Liste élèves'!$B40),"",COUNTIF('Résult. ML'!AB40:AC40,1)/2)</f>
        <v/>
      </c>
      <c r="AE40" s="213"/>
      <c r="AF40" s="110" t="str">
        <f>IF(ISBLANK('Liste élèves'!$B40),"",(AB40*2+AD40*2)/4)</f>
        <v/>
      </c>
      <c r="AG40" s="208" t="str">
        <f>IF(ISBLANK('Liste élèves'!$B40),"",COUNTIF('Résult. ML'!AH40:AJ40,1)/3)</f>
        <v/>
      </c>
      <c r="AH40" s="209"/>
      <c r="AI40" s="209"/>
      <c r="AJ40" s="70" t="str">
        <f>IF(ISBLANK('Liste élèves'!$B40),"",AG40)</f>
        <v/>
      </c>
      <c r="AK40" s="113" t="str">
        <f>IF(ISBLANK('Résult. ML'!AE40),"",COUNTIF('Résult. ML'!AL40,1))</f>
        <v/>
      </c>
      <c r="AL40" s="89" t="str">
        <f>IF(ISBLANK('Liste élèves'!$B40),"",COUNTIF('Résult. ML'!AM40,1))</f>
        <v/>
      </c>
      <c r="AM40" s="70" t="str">
        <f>IF(ISBLANK('Liste élèves'!$B40),"",(AK40+AL40)/2)</f>
        <v/>
      </c>
      <c r="AN40" s="213" t="str">
        <f>IF(ISBLANK('Liste élèves'!$B40),"",COUNTIF('Résult. ML'!AM40:AN40,1)/2)</f>
        <v/>
      </c>
      <c r="AO40" s="212"/>
      <c r="AP40" s="106" t="str">
        <f>IF(ISBLANK('Liste élèves'!$B40),"",AN40)</f>
        <v/>
      </c>
      <c r="AQ40" s="90" t="str">
        <f>IF(ISBLANK('Liste élèves'!$B40),"",COUNTIF('Résult. ML'!AO40,1))</f>
        <v/>
      </c>
      <c r="AR40" s="106" t="str">
        <f>IF(ISBLANK('Liste élèves'!$B40),"",AQ40)</f>
        <v/>
      </c>
      <c r="AS40" s="112" t="str">
        <f>IF(ISBLANK('Liste élèves'!$B40),"",COUNTIF('Résult. ML'!AP40,1))</f>
        <v/>
      </c>
      <c r="AT40" s="146" t="str">
        <f>IF(ISBLANK('Liste élèves'!$B40),"",AS40)</f>
        <v/>
      </c>
      <c r="AU40" s="205" t="str">
        <f>IF(ISBLANK('Liste élèves'!$B40),"",COUNTIF('Résult. ML'!AM40:AO40,1)/3)</f>
        <v/>
      </c>
      <c r="AV40" s="206"/>
      <c r="AW40" s="207"/>
      <c r="AX40" s="145" t="str">
        <f>IF(ISBLANK('Liste élèves'!$B40),"",COUNTIF('Résult. ML'!AP40,1))</f>
        <v/>
      </c>
      <c r="AY40" s="146" t="str">
        <f>IF(ISBLANK('Liste élèves'!$B40),"",(AU40*3+AX40)/4)</f>
        <v/>
      </c>
      <c r="AZ40" s="213" t="str">
        <f>IF(ISBLANK('Liste élèves'!$B40),"",COUNTIF('Résult. ML'!AQ40:AZ40,1)/10)</f>
        <v/>
      </c>
      <c r="BA40" s="216"/>
      <c r="BB40" s="216"/>
      <c r="BC40" s="216"/>
      <c r="BD40" s="216"/>
      <c r="BE40" s="216"/>
      <c r="BF40" s="216"/>
      <c r="BG40" s="216"/>
      <c r="BH40" s="216"/>
      <c r="BI40" s="212"/>
      <c r="BJ40" s="70" t="str">
        <f>IF(ISBLANK('Liste élèves'!$B40),"",AZ40)</f>
        <v/>
      </c>
      <c r="BK40" s="106" t="str">
        <f>IF(ISBLANK('Liste élèves'!$B40),"",(U40*18+AA40*5+AF40*4+AJ40*3+AM40*2+AP40*2+AR40+AT40+AY40*4+BJ40*10)/50)</f>
        <v/>
      </c>
    </row>
    <row r="41" spans="1:63" x14ac:dyDescent="0.2">
      <c r="A41">
        <f>IF(ISBLANK('Liste élèves'!A41),"",('Liste élèves'!A41))</f>
        <v>31</v>
      </c>
      <c r="B41" t="str">
        <f>IF(ISBLANK('Liste élèves'!B41),"",('Liste élèves'!B41))</f>
        <v/>
      </c>
      <c r="C41" s="216" t="str">
        <f>IF(ISBLANK('Liste élèves'!$B41),"",COUNTIF('Résult. ML'!C41:J41,1)/8)</f>
        <v/>
      </c>
      <c r="D41" s="216"/>
      <c r="E41" s="216"/>
      <c r="F41" s="216"/>
      <c r="G41" s="216"/>
      <c r="H41" s="216"/>
      <c r="I41" s="216"/>
      <c r="J41" s="216"/>
      <c r="K41" s="216" t="str">
        <f>IF(ISBLANK('Liste élèves'!$B41),"",COUNTIF('Résult. ML'!K41:T41,1)/10)</f>
        <v/>
      </c>
      <c r="L41" s="216"/>
      <c r="M41" s="216"/>
      <c r="N41" s="216"/>
      <c r="O41" s="216"/>
      <c r="P41" s="216"/>
      <c r="Q41" s="216"/>
      <c r="R41" s="216"/>
      <c r="S41" s="216"/>
      <c r="T41" s="212"/>
      <c r="U41" s="106" t="str">
        <f>IF(ISBLANK('Liste élèves'!B41),"",(C41*8+K41*10)/18)</f>
        <v/>
      </c>
      <c r="V41" s="213" t="str">
        <f>IF(ISBLANK('Liste élèves'!$B41),"",COUNTIF('Résult. ML'!U41:X41,1)/4)</f>
        <v/>
      </c>
      <c r="W41" s="216"/>
      <c r="X41" s="216"/>
      <c r="Y41" s="216"/>
      <c r="Z41" s="72" t="str">
        <f>IF(ISBLANK('Liste élèves'!$B41),"",COUNTIF('Résult. ML'!Y41,1))</f>
        <v/>
      </c>
      <c r="AA41" s="74" t="str">
        <f>IF(ISBLANK('Liste élèves'!B41),"",(V41*4+Z41)/5)</f>
        <v/>
      </c>
      <c r="AB41" s="213" t="str">
        <f>IF(ISBLANK('Liste élèves'!$B41),"",COUNTIF('Résult. ML'!Z41:AA41,1)/2)</f>
        <v/>
      </c>
      <c r="AC41" s="216"/>
      <c r="AD41" s="212" t="str">
        <f>IF(ISBLANK('Liste élèves'!$B41),"",COUNTIF('Résult. ML'!AB41:AC41,1)/2)</f>
        <v/>
      </c>
      <c r="AE41" s="213"/>
      <c r="AF41" s="110" t="str">
        <f>IF(ISBLANK('Liste élèves'!$B41),"",(AB41*2+AD41*2)/4)</f>
        <v/>
      </c>
      <c r="AG41" s="208" t="str">
        <f>IF(ISBLANK('Liste élèves'!$B41),"",COUNTIF('Résult. ML'!AH41:AJ41,1)/3)</f>
        <v/>
      </c>
      <c r="AH41" s="209"/>
      <c r="AI41" s="209"/>
      <c r="AJ41" s="70" t="str">
        <f>IF(ISBLANK('Liste élèves'!$B41),"",AG41)</f>
        <v/>
      </c>
      <c r="AK41" s="113" t="str">
        <f>IF(ISBLANK('Résult. ML'!AE41),"",COUNTIF('Résult. ML'!AL41,1))</f>
        <v/>
      </c>
      <c r="AL41" s="89" t="str">
        <f>IF(ISBLANK('Liste élèves'!$B41),"",COUNTIF('Résult. ML'!AM41,1))</f>
        <v/>
      </c>
      <c r="AM41" s="70" t="str">
        <f>IF(ISBLANK('Liste élèves'!$B41),"",(AK41+AL41)/2)</f>
        <v/>
      </c>
      <c r="AN41" s="213" t="str">
        <f>IF(ISBLANK('Liste élèves'!$B41),"",COUNTIF('Résult. ML'!AM41:AN41,1)/2)</f>
        <v/>
      </c>
      <c r="AO41" s="212"/>
      <c r="AP41" s="106" t="str">
        <f>IF(ISBLANK('Liste élèves'!$B41),"",AN41)</f>
        <v/>
      </c>
      <c r="AQ41" s="90" t="str">
        <f>IF(ISBLANK('Liste élèves'!$B41),"",COUNTIF('Résult. ML'!AO41,1))</f>
        <v/>
      </c>
      <c r="AR41" s="106" t="str">
        <f>IF(ISBLANK('Liste élèves'!$B41),"",AQ41)</f>
        <v/>
      </c>
      <c r="AS41" s="112" t="str">
        <f>IF(ISBLANK('Liste élèves'!$B41),"",COUNTIF('Résult. ML'!AP41,1))</f>
        <v/>
      </c>
      <c r="AT41" s="146" t="str">
        <f>IF(ISBLANK('Liste élèves'!$B41),"",AS41)</f>
        <v/>
      </c>
      <c r="AU41" s="205" t="str">
        <f>IF(ISBLANK('Liste élèves'!$B41),"",COUNTIF('Résult. ML'!AM41:AO41,1)/3)</f>
        <v/>
      </c>
      <c r="AV41" s="206"/>
      <c r="AW41" s="207"/>
      <c r="AX41" s="145" t="str">
        <f>IF(ISBLANK('Liste élèves'!$B41),"",COUNTIF('Résult. ML'!AP41,1))</f>
        <v/>
      </c>
      <c r="AY41" s="146" t="str">
        <f>IF(ISBLANK('Liste élèves'!$B41),"",(AU41*3+AX41)/4)</f>
        <v/>
      </c>
      <c r="AZ41" s="213" t="str">
        <f>IF(ISBLANK('Liste élèves'!$B41),"",COUNTIF('Résult. ML'!AQ41:AZ41,1)/10)</f>
        <v/>
      </c>
      <c r="BA41" s="216"/>
      <c r="BB41" s="216"/>
      <c r="BC41" s="216"/>
      <c r="BD41" s="216"/>
      <c r="BE41" s="216"/>
      <c r="BF41" s="216"/>
      <c r="BG41" s="216"/>
      <c r="BH41" s="216"/>
      <c r="BI41" s="212"/>
      <c r="BJ41" s="70" t="str">
        <f>IF(ISBLANK('Liste élèves'!$B41),"",AZ41)</f>
        <v/>
      </c>
      <c r="BK41" s="106" t="str">
        <f>IF(ISBLANK('Liste élèves'!$B41),"",(U41*18+AA41*5+AF41*4+AJ41*3+AM41*2+AP41*2+AR41+AT41+AY41*4+BJ41*10)/50)</f>
        <v/>
      </c>
    </row>
    <row r="42" spans="1:63" x14ac:dyDescent="0.2">
      <c r="A42">
        <f>IF(ISBLANK('Liste élèves'!A42),"",('Liste élèves'!A42))</f>
        <v>32</v>
      </c>
      <c r="B42" t="str">
        <f>IF(ISBLANK('Liste élèves'!B42),"",('Liste élèves'!B42))</f>
        <v/>
      </c>
      <c r="C42" s="216" t="str">
        <f>IF(ISBLANK('Liste élèves'!$B42),"",COUNTIF('Résult. ML'!C42:J42,1)/8)</f>
        <v/>
      </c>
      <c r="D42" s="216"/>
      <c r="E42" s="216"/>
      <c r="F42" s="216"/>
      <c r="G42" s="216"/>
      <c r="H42" s="216"/>
      <c r="I42" s="216"/>
      <c r="J42" s="216"/>
      <c r="K42" s="216" t="str">
        <f>IF(ISBLANK('Liste élèves'!$B42),"",COUNTIF('Résult. ML'!K42:T42,1)/10)</f>
        <v/>
      </c>
      <c r="L42" s="216"/>
      <c r="M42" s="216"/>
      <c r="N42" s="216"/>
      <c r="O42" s="216"/>
      <c r="P42" s="216"/>
      <c r="Q42" s="216"/>
      <c r="R42" s="216"/>
      <c r="S42" s="216"/>
      <c r="T42" s="212"/>
      <c r="U42" s="106" t="str">
        <f>IF(ISBLANK('Liste élèves'!B42),"",(C42*8+K42*10)/18)</f>
        <v/>
      </c>
      <c r="V42" s="213" t="str">
        <f>IF(ISBLANK('Liste élèves'!$B42),"",COUNTIF('Résult. ML'!U42:X42,1)/4)</f>
        <v/>
      </c>
      <c r="W42" s="216"/>
      <c r="X42" s="216"/>
      <c r="Y42" s="216"/>
      <c r="Z42" s="72" t="str">
        <f>IF(ISBLANK('Liste élèves'!$B42),"",COUNTIF('Résult. ML'!Y42,1))</f>
        <v/>
      </c>
      <c r="AA42" s="74" t="str">
        <f>IF(ISBLANK('Liste élèves'!B42),"",(V42*4+Z42)/5)</f>
        <v/>
      </c>
      <c r="AB42" s="213" t="str">
        <f>IF(ISBLANK('Liste élèves'!$B42),"",COUNTIF('Résult. ML'!Z42:AA42,1)/2)</f>
        <v/>
      </c>
      <c r="AC42" s="216"/>
      <c r="AD42" s="212" t="str">
        <f>IF(ISBLANK('Liste élèves'!$B42),"",COUNTIF('Résult. ML'!AB42:AC42,1)/2)</f>
        <v/>
      </c>
      <c r="AE42" s="213"/>
      <c r="AF42" s="110" t="str">
        <f>IF(ISBLANK('Liste élèves'!$B42),"",(AB42*2+AD42*2)/4)</f>
        <v/>
      </c>
      <c r="AG42" s="208" t="str">
        <f>IF(ISBLANK('Liste élèves'!$B42),"",COUNTIF('Résult. ML'!AH42:AJ42,1)/3)</f>
        <v/>
      </c>
      <c r="AH42" s="209"/>
      <c r="AI42" s="209"/>
      <c r="AJ42" s="70" t="str">
        <f>IF(ISBLANK('Liste élèves'!$B42),"",AG42)</f>
        <v/>
      </c>
      <c r="AK42" s="113" t="str">
        <f>IF(ISBLANK('Résult. ML'!AE42),"",COUNTIF('Résult. ML'!AL42,1))</f>
        <v/>
      </c>
      <c r="AL42" s="89" t="str">
        <f>IF(ISBLANK('Liste élèves'!$B42),"",COUNTIF('Résult. ML'!AM42,1))</f>
        <v/>
      </c>
      <c r="AM42" s="70" t="str">
        <f>IF(ISBLANK('Liste élèves'!$B42),"",(AK42+AL42)/2)</f>
        <v/>
      </c>
      <c r="AN42" s="213" t="str">
        <f>IF(ISBLANK('Liste élèves'!$B42),"",COUNTIF('Résult. ML'!AM42:AN42,1)/2)</f>
        <v/>
      </c>
      <c r="AO42" s="212"/>
      <c r="AP42" s="106" t="str">
        <f>IF(ISBLANK('Liste élèves'!$B42),"",AN42)</f>
        <v/>
      </c>
      <c r="AQ42" s="90" t="str">
        <f>IF(ISBLANK('Liste élèves'!$B42),"",COUNTIF('Résult. ML'!AO42,1))</f>
        <v/>
      </c>
      <c r="AR42" s="106" t="str">
        <f>IF(ISBLANK('Liste élèves'!$B42),"",AQ42)</f>
        <v/>
      </c>
      <c r="AS42" s="112" t="str">
        <f>IF(ISBLANK('Liste élèves'!$B42),"",COUNTIF('Résult. ML'!AP42,1))</f>
        <v/>
      </c>
      <c r="AT42" s="146" t="str">
        <f>IF(ISBLANK('Liste élèves'!$B42),"",AS42)</f>
        <v/>
      </c>
      <c r="AU42" s="205" t="str">
        <f>IF(ISBLANK('Liste élèves'!$B42),"",COUNTIF('Résult. ML'!AM42:AO42,1)/3)</f>
        <v/>
      </c>
      <c r="AV42" s="206"/>
      <c r="AW42" s="207"/>
      <c r="AX42" s="145" t="str">
        <f>IF(ISBLANK('Liste élèves'!$B42),"",COUNTIF('Résult. ML'!AP42,1))</f>
        <v/>
      </c>
      <c r="AY42" s="146" t="str">
        <f>IF(ISBLANK('Liste élèves'!$B42),"",(AU42*3+AX42)/4)</f>
        <v/>
      </c>
      <c r="AZ42" s="213" t="str">
        <f>IF(ISBLANK('Liste élèves'!$B42),"",COUNTIF('Résult. ML'!AQ42:AZ42,1)/10)</f>
        <v/>
      </c>
      <c r="BA42" s="216"/>
      <c r="BB42" s="216"/>
      <c r="BC42" s="216"/>
      <c r="BD42" s="216"/>
      <c r="BE42" s="216"/>
      <c r="BF42" s="216"/>
      <c r="BG42" s="216"/>
      <c r="BH42" s="216"/>
      <c r="BI42" s="212"/>
      <c r="BJ42" s="70" t="str">
        <f>IF(ISBLANK('Liste élèves'!$B42),"",AZ42)</f>
        <v/>
      </c>
      <c r="BK42" s="106" t="str">
        <f>IF(ISBLANK('Liste élèves'!$B42),"",(U42*18+AA42*5+AF42*4+AJ42*3+AM42*2+AP42*2+AR42+AT42+AY42*4+BJ42*10)/50)</f>
        <v/>
      </c>
    </row>
    <row r="43" spans="1:63" x14ac:dyDescent="0.2">
      <c r="A43">
        <f>IF(ISBLANK('Liste élèves'!A43),"",('Liste élèves'!A43))</f>
        <v>33</v>
      </c>
      <c r="B43" t="str">
        <f>IF(ISBLANK('Liste élèves'!B43),"",('Liste élèves'!B43))</f>
        <v/>
      </c>
      <c r="C43" s="216" t="str">
        <f>IF(ISBLANK('Liste élèves'!$B43),"",COUNTIF('Résult. ML'!C43:J43,1)/8)</f>
        <v/>
      </c>
      <c r="D43" s="216"/>
      <c r="E43" s="216"/>
      <c r="F43" s="216"/>
      <c r="G43" s="216"/>
      <c r="H43" s="216"/>
      <c r="I43" s="216"/>
      <c r="J43" s="216"/>
      <c r="K43" s="216" t="str">
        <f>IF(ISBLANK('Liste élèves'!$B43),"",COUNTIF('Résult. ML'!K43:T43,1)/10)</f>
        <v/>
      </c>
      <c r="L43" s="216"/>
      <c r="M43" s="216"/>
      <c r="N43" s="216"/>
      <c r="O43" s="216"/>
      <c r="P43" s="216"/>
      <c r="Q43" s="216"/>
      <c r="R43" s="216"/>
      <c r="S43" s="216"/>
      <c r="T43" s="212"/>
      <c r="U43" s="106" t="str">
        <f>IF(ISBLANK('Liste élèves'!B43),"",(C43*8+K43*10)/18)</f>
        <v/>
      </c>
      <c r="V43" s="213" t="str">
        <f>IF(ISBLANK('Liste élèves'!$B43),"",COUNTIF('Résult. ML'!U43:X43,1)/4)</f>
        <v/>
      </c>
      <c r="W43" s="216"/>
      <c r="X43" s="216"/>
      <c r="Y43" s="216"/>
      <c r="Z43" s="72" t="str">
        <f>IF(ISBLANK('Liste élèves'!$B43),"",COUNTIF('Résult. ML'!Y43,1))</f>
        <v/>
      </c>
      <c r="AA43" s="74" t="str">
        <f>IF(ISBLANK('Liste élèves'!B43),"",(V43*4+Z43)/5)</f>
        <v/>
      </c>
      <c r="AB43" s="213" t="str">
        <f>IF(ISBLANK('Liste élèves'!$B43),"",COUNTIF('Résult. ML'!Z43:AA43,1)/2)</f>
        <v/>
      </c>
      <c r="AC43" s="216"/>
      <c r="AD43" s="212" t="str">
        <f>IF(ISBLANK('Liste élèves'!$B43),"",COUNTIF('Résult. ML'!AB43:AC43,1)/2)</f>
        <v/>
      </c>
      <c r="AE43" s="213"/>
      <c r="AF43" s="110" t="str">
        <f>IF(ISBLANK('Liste élèves'!$B43),"",(AB43*2+AD43*2)/4)</f>
        <v/>
      </c>
      <c r="AG43" s="208" t="str">
        <f>IF(ISBLANK('Liste élèves'!$B43),"",COUNTIF('Résult. ML'!AH43:AJ43,1)/3)</f>
        <v/>
      </c>
      <c r="AH43" s="209"/>
      <c r="AI43" s="209"/>
      <c r="AJ43" s="70" t="str">
        <f>IF(ISBLANK('Liste élèves'!$B43),"",AG43)</f>
        <v/>
      </c>
      <c r="AK43" s="113" t="str">
        <f>IF(ISBLANK('Résult. ML'!AE43),"",COUNTIF('Résult. ML'!AL43,1))</f>
        <v/>
      </c>
      <c r="AL43" s="89" t="str">
        <f>IF(ISBLANK('Liste élèves'!$B43),"",COUNTIF('Résult. ML'!AM43,1))</f>
        <v/>
      </c>
      <c r="AM43" s="70" t="str">
        <f>IF(ISBLANK('Liste élèves'!$B43),"",(AK43+AL43)/2)</f>
        <v/>
      </c>
      <c r="AN43" s="213" t="str">
        <f>IF(ISBLANK('Liste élèves'!$B43),"",COUNTIF('Résult. ML'!AM43:AN43,1)/2)</f>
        <v/>
      </c>
      <c r="AO43" s="212"/>
      <c r="AP43" s="106" t="str">
        <f>IF(ISBLANK('Liste élèves'!$B43),"",AN43)</f>
        <v/>
      </c>
      <c r="AQ43" s="90" t="str">
        <f>IF(ISBLANK('Liste élèves'!$B43),"",COUNTIF('Résult. ML'!AO43,1))</f>
        <v/>
      </c>
      <c r="AR43" s="106" t="str">
        <f>IF(ISBLANK('Liste élèves'!$B43),"",AQ43)</f>
        <v/>
      </c>
      <c r="AS43" s="112" t="str">
        <f>IF(ISBLANK('Liste élèves'!$B43),"",COUNTIF('Résult. ML'!AP43,1))</f>
        <v/>
      </c>
      <c r="AT43" s="146" t="str">
        <f>IF(ISBLANK('Liste élèves'!$B43),"",AS43)</f>
        <v/>
      </c>
      <c r="AU43" s="205" t="str">
        <f>IF(ISBLANK('Liste élèves'!$B43),"",COUNTIF('Résult. ML'!AM43:AO43,1)/3)</f>
        <v/>
      </c>
      <c r="AV43" s="206"/>
      <c r="AW43" s="207"/>
      <c r="AX43" s="145" t="str">
        <f>IF(ISBLANK('Liste élèves'!$B43),"",COUNTIF('Résult. ML'!AP43,1))</f>
        <v/>
      </c>
      <c r="AY43" s="146" t="str">
        <f>IF(ISBLANK('Liste élèves'!$B43),"",(AU43*3+AX43)/4)</f>
        <v/>
      </c>
      <c r="AZ43" s="213" t="str">
        <f>IF(ISBLANK('Liste élèves'!$B43),"",COUNTIF('Résult. ML'!AQ43:AZ43,1)/10)</f>
        <v/>
      </c>
      <c r="BA43" s="216"/>
      <c r="BB43" s="216"/>
      <c r="BC43" s="216"/>
      <c r="BD43" s="216"/>
      <c r="BE43" s="216"/>
      <c r="BF43" s="216"/>
      <c r="BG43" s="216"/>
      <c r="BH43" s="216"/>
      <c r="BI43" s="212"/>
      <c r="BJ43" s="70" t="str">
        <f>IF(ISBLANK('Liste élèves'!$B43),"",AZ43)</f>
        <v/>
      </c>
      <c r="BK43" s="106" t="str">
        <f>IF(ISBLANK('Liste élèves'!$B43),"",(U43*18+AA43*5+AF43*4+AJ43*3+AM43*2+AP43*2+AR43+AT43+AY43*4+BJ43*10)/50)</f>
        <v/>
      </c>
    </row>
    <row r="44" spans="1:63" x14ac:dyDescent="0.2">
      <c r="A44">
        <f>IF(ISBLANK('Liste élèves'!A44),"",('Liste élèves'!A44))</f>
        <v>34</v>
      </c>
      <c r="B44" t="str">
        <f>IF(ISBLANK('Liste élèves'!B44),"",('Liste élèves'!B44))</f>
        <v/>
      </c>
      <c r="C44" s="216" t="str">
        <f>IF(ISBLANK('Liste élèves'!$B44),"",COUNTIF('Résult. ML'!C44:J44,1)/8)</f>
        <v/>
      </c>
      <c r="D44" s="216"/>
      <c r="E44" s="216"/>
      <c r="F44" s="216"/>
      <c r="G44" s="216"/>
      <c r="H44" s="216"/>
      <c r="I44" s="216"/>
      <c r="J44" s="216"/>
      <c r="K44" s="216" t="str">
        <f>IF(ISBLANK('Liste élèves'!$B44),"",COUNTIF('Résult. ML'!K44:T44,1)/10)</f>
        <v/>
      </c>
      <c r="L44" s="216"/>
      <c r="M44" s="216"/>
      <c r="N44" s="216"/>
      <c r="O44" s="216"/>
      <c r="P44" s="216"/>
      <c r="Q44" s="216"/>
      <c r="R44" s="216"/>
      <c r="S44" s="216"/>
      <c r="T44" s="212"/>
      <c r="U44" s="106" t="str">
        <f>IF(ISBLANK('Liste élèves'!B44),"",(C44*8+K44*10)/18)</f>
        <v/>
      </c>
      <c r="V44" s="213" t="str">
        <f>IF(ISBLANK('Liste élèves'!$B44),"",COUNTIF('Résult. ML'!U44:X44,1)/4)</f>
        <v/>
      </c>
      <c r="W44" s="216"/>
      <c r="X44" s="216"/>
      <c r="Y44" s="216"/>
      <c r="Z44" s="72" t="str">
        <f>IF(ISBLANK('Liste élèves'!$B44),"",COUNTIF('Résult. ML'!Y44,1))</f>
        <v/>
      </c>
      <c r="AA44" s="74" t="str">
        <f>IF(ISBLANK('Liste élèves'!B44),"",(V44*4+Z44)/5)</f>
        <v/>
      </c>
      <c r="AB44" s="213" t="str">
        <f>IF(ISBLANK('Liste élèves'!$B44),"",COUNTIF('Résult. ML'!Z44:AA44,1)/2)</f>
        <v/>
      </c>
      <c r="AC44" s="216"/>
      <c r="AD44" s="212" t="str">
        <f>IF(ISBLANK('Liste élèves'!$B44),"",COUNTIF('Résult. ML'!AB44:AC44,1)/2)</f>
        <v/>
      </c>
      <c r="AE44" s="213"/>
      <c r="AF44" s="110" t="str">
        <f>IF(ISBLANK('Liste élèves'!$B44),"",(AB44*2+AD44*2)/4)</f>
        <v/>
      </c>
      <c r="AG44" s="208" t="str">
        <f>IF(ISBLANK('Liste élèves'!$B44),"",COUNTIF('Résult. ML'!AH44:AJ44,1)/3)</f>
        <v/>
      </c>
      <c r="AH44" s="209"/>
      <c r="AI44" s="209"/>
      <c r="AJ44" s="70" t="str">
        <f>IF(ISBLANK('Liste élèves'!$B44),"",AG44)</f>
        <v/>
      </c>
      <c r="AK44" s="113" t="str">
        <f>IF(ISBLANK('Résult. ML'!AE44),"",COUNTIF('Résult. ML'!AL44,1))</f>
        <v/>
      </c>
      <c r="AL44" s="89" t="str">
        <f>IF(ISBLANK('Liste élèves'!$B44),"",COUNTIF('Résult. ML'!AM44,1))</f>
        <v/>
      </c>
      <c r="AM44" s="70" t="str">
        <f>IF(ISBLANK('Liste élèves'!$B44),"",(AK44+AL44)/2)</f>
        <v/>
      </c>
      <c r="AN44" s="213" t="str">
        <f>IF(ISBLANK('Liste élèves'!$B44),"",COUNTIF('Résult. ML'!AM44:AN44,1)/2)</f>
        <v/>
      </c>
      <c r="AO44" s="212"/>
      <c r="AP44" s="106" t="str">
        <f>IF(ISBLANK('Liste élèves'!$B44),"",AN44)</f>
        <v/>
      </c>
      <c r="AQ44" s="90" t="str">
        <f>IF(ISBLANK('Liste élèves'!$B44),"",COUNTIF('Résult. ML'!AO44,1))</f>
        <v/>
      </c>
      <c r="AR44" s="106" t="str">
        <f>IF(ISBLANK('Liste élèves'!$B44),"",AQ44)</f>
        <v/>
      </c>
      <c r="AS44" s="112" t="str">
        <f>IF(ISBLANK('Liste élèves'!$B44),"",COUNTIF('Résult. ML'!AP44,1))</f>
        <v/>
      </c>
      <c r="AT44" s="146" t="str">
        <f>IF(ISBLANK('Liste élèves'!$B44),"",AS44)</f>
        <v/>
      </c>
      <c r="AU44" s="205" t="str">
        <f>IF(ISBLANK('Liste élèves'!$B44),"",COUNTIF('Résult. ML'!AM44:AO44,1)/3)</f>
        <v/>
      </c>
      <c r="AV44" s="206"/>
      <c r="AW44" s="207"/>
      <c r="AX44" s="145" t="str">
        <f>IF(ISBLANK('Liste élèves'!$B44),"",COUNTIF('Résult. ML'!AP44,1))</f>
        <v/>
      </c>
      <c r="AY44" s="146" t="str">
        <f>IF(ISBLANK('Liste élèves'!$B44),"",(AU44*3+AX44)/4)</f>
        <v/>
      </c>
      <c r="AZ44" s="213" t="str">
        <f>IF(ISBLANK('Liste élèves'!$B44),"",COUNTIF('Résult. ML'!AQ44:AZ44,1)/10)</f>
        <v/>
      </c>
      <c r="BA44" s="216"/>
      <c r="BB44" s="216"/>
      <c r="BC44" s="216"/>
      <c r="BD44" s="216"/>
      <c r="BE44" s="216"/>
      <c r="BF44" s="216"/>
      <c r="BG44" s="216"/>
      <c r="BH44" s="216"/>
      <c r="BI44" s="212"/>
      <c r="BJ44" s="70" t="str">
        <f>IF(ISBLANK('Liste élèves'!$B44),"",AZ44)</f>
        <v/>
      </c>
      <c r="BK44" s="106" t="str">
        <f>IF(ISBLANK('Liste élèves'!$B44),"",(U44*18+AA44*5+AF44*4+AJ44*3+AM44*2+AP44*2+AR44+AT44+AY44*4+BJ44*10)/50)</f>
        <v/>
      </c>
    </row>
    <row r="45" spans="1:63" x14ac:dyDescent="0.2">
      <c r="A45">
        <f>IF(ISBLANK('Liste élèves'!A45),"",('Liste élèves'!A45))</f>
        <v>35</v>
      </c>
      <c r="B45" t="str">
        <f>IF(ISBLANK('Liste élèves'!B45),"",('Liste élèves'!B45))</f>
        <v/>
      </c>
      <c r="C45" s="216" t="str">
        <f>IF(ISBLANK('Liste élèves'!$B45),"",COUNTIF('Résult. ML'!C45:J45,1)/8)</f>
        <v/>
      </c>
      <c r="D45" s="216"/>
      <c r="E45" s="216"/>
      <c r="F45" s="216"/>
      <c r="G45" s="216"/>
      <c r="H45" s="216"/>
      <c r="I45" s="216"/>
      <c r="J45" s="216"/>
      <c r="K45" s="216" t="str">
        <f>IF(ISBLANK('Liste élèves'!$B45),"",COUNTIF('Résult. ML'!K45:T45,1)/10)</f>
        <v/>
      </c>
      <c r="L45" s="216"/>
      <c r="M45" s="216"/>
      <c r="N45" s="216"/>
      <c r="O45" s="216"/>
      <c r="P45" s="216"/>
      <c r="Q45" s="216"/>
      <c r="R45" s="216"/>
      <c r="S45" s="216"/>
      <c r="T45" s="212"/>
      <c r="U45" s="106" t="str">
        <f>IF(ISBLANK('Liste élèves'!B45),"",(C45*8+K45*10)/18)</f>
        <v/>
      </c>
      <c r="V45" s="213" t="str">
        <f>IF(ISBLANK('Liste élèves'!$B45),"",COUNTIF('Résult. ML'!U45:X45,1)/4)</f>
        <v/>
      </c>
      <c r="W45" s="216"/>
      <c r="X45" s="216"/>
      <c r="Y45" s="216"/>
      <c r="Z45" s="72" t="str">
        <f>IF(ISBLANK('Liste élèves'!$B45),"",COUNTIF('Résult. ML'!Y45,1))</f>
        <v/>
      </c>
      <c r="AA45" s="74" t="str">
        <f>IF(ISBLANK('Liste élèves'!B45),"",(V45*4+Z45)/5)</f>
        <v/>
      </c>
      <c r="AB45" s="213" t="str">
        <f>IF(ISBLANK('Liste élèves'!$B45),"",COUNTIF('Résult. ML'!Z45:AA45,1)/2)</f>
        <v/>
      </c>
      <c r="AC45" s="216"/>
      <c r="AD45" s="212" t="str">
        <f>IF(ISBLANK('Liste élèves'!$B45),"",COUNTIF('Résult. ML'!AB45:AC45,1)/2)</f>
        <v/>
      </c>
      <c r="AE45" s="213"/>
      <c r="AF45" s="110" t="str">
        <f>IF(ISBLANK('Liste élèves'!$B45),"",(AB45*2+AD45*2)/4)</f>
        <v/>
      </c>
      <c r="AG45" s="208" t="str">
        <f>IF(ISBLANK('Liste élèves'!$B45),"",COUNTIF('Résult. ML'!AH45:AJ45,1)/3)</f>
        <v/>
      </c>
      <c r="AH45" s="209"/>
      <c r="AI45" s="209"/>
      <c r="AJ45" s="70" t="str">
        <f>IF(ISBLANK('Liste élèves'!$B45),"",AG45)</f>
        <v/>
      </c>
      <c r="AK45" s="113" t="str">
        <f>IF(ISBLANK('Résult. ML'!AE45),"",COUNTIF('Résult. ML'!AL45,1))</f>
        <v/>
      </c>
      <c r="AL45" s="89" t="str">
        <f>IF(ISBLANK('Liste élèves'!$B45),"",COUNTIF('Résult. ML'!AM45,1))</f>
        <v/>
      </c>
      <c r="AM45" s="70" t="str">
        <f>IF(ISBLANK('Liste élèves'!$B45),"",(AK45+AL45)/2)</f>
        <v/>
      </c>
      <c r="AN45" s="213" t="str">
        <f>IF(ISBLANK('Liste élèves'!$B45),"",COUNTIF('Résult. ML'!AM45:AN45,1)/2)</f>
        <v/>
      </c>
      <c r="AO45" s="212"/>
      <c r="AP45" s="106" t="str">
        <f>IF(ISBLANK('Liste élèves'!$B45),"",AN45)</f>
        <v/>
      </c>
      <c r="AQ45" s="90" t="str">
        <f>IF(ISBLANK('Liste élèves'!$B45),"",COUNTIF('Résult. ML'!AO45,1))</f>
        <v/>
      </c>
      <c r="AR45" s="106" t="str">
        <f>IF(ISBLANK('Liste élèves'!$B45),"",AQ45)</f>
        <v/>
      </c>
      <c r="AS45" s="112" t="str">
        <f>IF(ISBLANK('Liste élèves'!$B45),"",COUNTIF('Résult. ML'!AP45,1))</f>
        <v/>
      </c>
      <c r="AT45" s="146" t="str">
        <f>IF(ISBLANK('Liste élèves'!$B45),"",AS45)</f>
        <v/>
      </c>
      <c r="AU45" s="205" t="str">
        <f>IF(ISBLANK('Liste élèves'!$B45),"",COUNTIF('Résult. ML'!AM45:AO45,1)/3)</f>
        <v/>
      </c>
      <c r="AV45" s="206"/>
      <c r="AW45" s="207"/>
      <c r="AX45" s="145" t="str">
        <f>IF(ISBLANK('Liste élèves'!$B45),"",COUNTIF('Résult. ML'!AP45,1))</f>
        <v/>
      </c>
      <c r="AY45" s="146" t="str">
        <f>IF(ISBLANK('Liste élèves'!$B45),"",(AU45*3+AX45)/4)</f>
        <v/>
      </c>
      <c r="AZ45" s="213" t="str">
        <f>IF(ISBLANK('Liste élèves'!$B45),"",COUNTIF('Résult. ML'!AQ45:AZ45,1)/10)</f>
        <v/>
      </c>
      <c r="BA45" s="216"/>
      <c r="BB45" s="216"/>
      <c r="BC45" s="216"/>
      <c r="BD45" s="216"/>
      <c r="BE45" s="216"/>
      <c r="BF45" s="216"/>
      <c r="BG45" s="216"/>
      <c r="BH45" s="216"/>
      <c r="BI45" s="212"/>
      <c r="BJ45" s="70" t="str">
        <f>IF(ISBLANK('Liste élèves'!$B45),"",AZ45)</f>
        <v/>
      </c>
      <c r="BK45" s="106" t="str">
        <f>IF(ISBLANK('Liste élèves'!$B45),"",(U45*18+AA45*5+AF45*4+AJ45*3+AM45*2+AP45*2+AR45+AT45+AY45*4+BJ45*10)/50)</f>
        <v/>
      </c>
    </row>
    <row r="46" spans="1:63" x14ac:dyDescent="0.2">
      <c r="A46">
        <f>IF(ISBLANK('Liste élèves'!A46),"",('Liste élèves'!A46))</f>
        <v>36</v>
      </c>
      <c r="B46" t="str">
        <f>IF(ISBLANK('Liste élèves'!B46),"",('Liste élèves'!B46))</f>
        <v/>
      </c>
      <c r="C46" s="216" t="str">
        <f>IF(ISBLANK('Liste élèves'!$B46),"",COUNTIF('Résult. ML'!C46:J46,1)/8)</f>
        <v/>
      </c>
      <c r="D46" s="216"/>
      <c r="E46" s="216"/>
      <c r="F46" s="216"/>
      <c r="G46" s="216"/>
      <c r="H46" s="216"/>
      <c r="I46" s="216"/>
      <c r="J46" s="216"/>
      <c r="K46" s="216" t="str">
        <f>IF(ISBLANK('Liste élèves'!$B46),"",COUNTIF('Résult. ML'!K46:T46,1)/10)</f>
        <v/>
      </c>
      <c r="L46" s="216"/>
      <c r="M46" s="216"/>
      <c r="N46" s="216"/>
      <c r="O46" s="216"/>
      <c r="P46" s="216"/>
      <c r="Q46" s="216"/>
      <c r="R46" s="216"/>
      <c r="S46" s="216"/>
      <c r="T46" s="212"/>
      <c r="U46" s="106" t="str">
        <f>IF(ISBLANK('Liste élèves'!B46),"",(C46*8+K46*10)/18)</f>
        <v/>
      </c>
      <c r="V46" s="213" t="str">
        <f>IF(ISBLANK('Liste élèves'!$B46),"",COUNTIF('Résult. ML'!U46:X46,1)/4)</f>
        <v/>
      </c>
      <c r="W46" s="216"/>
      <c r="X46" s="216"/>
      <c r="Y46" s="216"/>
      <c r="Z46" s="72" t="str">
        <f>IF(ISBLANK('Liste élèves'!$B46),"",COUNTIF('Résult. ML'!Y46,1))</f>
        <v/>
      </c>
      <c r="AA46" s="74" t="str">
        <f>IF(ISBLANK('Liste élèves'!B46),"",(V46*4+Z46)/5)</f>
        <v/>
      </c>
      <c r="AB46" s="213" t="str">
        <f>IF(ISBLANK('Liste élèves'!$B46),"",COUNTIF('Résult. ML'!Z46:AA46,1)/2)</f>
        <v/>
      </c>
      <c r="AC46" s="216"/>
      <c r="AD46" s="212" t="str">
        <f>IF(ISBLANK('Liste élèves'!$B46),"",COUNTIF('Résult. ML'!AB46:AC46,1)/2)</f>
        <v/>
      </c>
      <c r="AE46" s="213"/>
      <c r="AF46" s="110" t="str">
        <f>IF(ISBLANK('Liste élèves'!$B46),"",(AB46*2+AD46*2)/4)</f>
        <v/>
      </c>
      <c r="AG46" s="208" t="str">
        <f>IF(ISBLANK('Liste élèves'!$B46),"",COUNTIF('Résult. ML'!AH46:AJ46,1)/3)</f>
        <v/>
      </c>
      <c r="AH46" s="209"/>
      <c r="AI46" s="209"/>
      <c r="AJ46" s="70" t="str">
        <f>IF(ISBLANK('Liste élèves'!$B46),"",AG46)</f>
        <v/>
      </c>
      <c r="AK46" s="113" t="str">
        <f>IF(ISBLANK('Résult. ML'!AE46),"",COUNTIF('Résult. ML'!AL46,1))</f>
        <v/>
      </c>
      <c r="AL46" s="89" t="str">
        <f>IF(ISBLANK('Liste élèves'!$B46),"",COUNTIF('Résult. ML'!AM46,1))</f>
        <v/>
      </c>
      <c r="AM46" s="70" t="str">
        <f>IF(ISBLANK('Liste élèves'!$B46),"",(AK46+AL46)/2)</f>
        <v/>
      </c>
      <c r="AN46" s="213" t="str">
        <f>IF(ISBLANK('Liste élèves'!$B46),"",COUNTIF('Résult. ML'!AM46:AN46,1)/2)</f>
        <v/>
      </c>
      <c r="AO46" s="212"/>
      <c r="AP46" s="106" t="str">
        <f>IF(ISBLANK('Liste élèves'!$B46),"",AN46)</f>
        <v/>
      </c>
      <c r="AQ46" s="90" t="str">
        <f>IF(ISBLANK('Liste élèves'!$B46),"",COUNTIF('Résult. ML'!AO46,1))</f>
        <v/>
      </c>
      <c r="AR46" s="106" t="str">
        <f>IF(ISBLANK('Liste élèves'!$B46),"",AQ46)</f>
        <v/>
      </c>
      <c r="AS46" s="112" t="str">
        <f>IF(ISBLANK('Liste élèves'!$B46),"",COUNTIF('Résult. ML'!AP46,1))</f>
        <v/>
      </c>
      <c r="AT46" s="146" t="str">
        <f>IF(ISBLANK('Liste élèves'!$B46),"",AS46)</f>
        <v/>
      </c>
      <c r="AU46" s="205" t="str">
        <f>IF(ISBLANK('Liste élèves'!$B46),"",COUNTIF('Résult. ML'!AM46:AO46,1)/3)</f>
        <v/>
      </c>
      <c r="AV46" s="206"/>
      <c r="AW46" s="207"/>
      <c r="AX46" s="145" t="str">
        <f>IF(ISBLANK('Liste élèves'!$B46),"",COUNTIF('Résult. ML'!AP46,1))</f>
        <v/>
      </c>
      <c r="AY46" s="146" t="str">
        <f>IF(ISBLANK('Liste élèves'!$B46),"",(AU46*3+AX46)/4)</f>
        <v/>
      </c>
      <c r="AZ46" s="213" t="str">
        <f>IF(ISBLANK('Liste élèves'!$B46),"",COUNTIF('Résult. ML'!AQ46:AZ46,1)/10)</f>
        <v/>
      </c>
      <c r="BA46" s="216"/>
      <c r="BB46" s="216"/>
      <c r="BC46" s="216"/>
      <c r="BD46" s="216"/>
      <c r="BE46" s="216"/>
      <c r="BF46" s="216"/>
      <c r="BG46" s="216"/>
      <c r="BH46" s="216"/>
      <c r="BI46" s="212"/>
      <c r="BJ46" s="70" t="str">
        <f>IF(ISBLANK('Liste élèves'!$B46),"",AZ46)</f>
        <v/>
      </c>
      <c r="BK46" s="106" t="str">
        <f>IF(ISBLANK('Liste élèves'!$B46),"",(U46*18+AA46*5+AF46*4+AJ46*3+AM46*2+AP46*2+AR46+AT46+AY46*4+BJ46*10)/50)</f>
        <v/>
      </c>
    </row>
    <row r="47" spans="1:63" x14ac:dyDescent="0.2">
      <c r="A47">
        <f>IF(ISBLANK('Liste élèves'!A47),"",('Liste élèves'!A47))</f>
        <v>37</v>
      </c>
      <c r="B47" t="str">
        <f>IF(ISBLANK('Liste élèves'!B47),"",('Liste élèves'!B47))</f>
        <v/>
      </c>
      <c r="C47" s="216" t="str">
        <f>IF(ISBLANK('Liste élèves'!$B47),"",COUNTIF('Résult. ML'!C47:J47,1)/8)</f>
        <v/>
      </c>
      <c r="D47" s="216"/>
      <c r="E47" s="216"/>
      <c r="F47" s="216"/>
      <c r="G47" s="216"/>
      <c r="H47" s="216"/>
      <c r="I47" s="216"/>
      <c r="J47" s="216"/>
      <c r="K47" s="216" t="str">
        <f>IF(ISBLANK('Liste élèves'!$B47),"",COUNTIF('Résult. ML'!K47:T47,1)/10)</f>
        <v/>
      </c>
      <c r="L47" s="216"/>
      <c r="M47" s="216"/>
      <c r="N47" s="216"/>
      <c r="O47" s="216"/>
      <c r="P47" s="216"/>
      <c r="Q47" s="216"/>
      <c r="R47" s="216"/>
      <c r="S47" s="216"/>
      <c r="T47" s="212"/>
      <c r="U47" s="106" t="str">
        <f>IF(ISBLANK('Liste élèves'!B47),"",(C47*8+K47*10)/18)</f>
        <v/>
      </c>
      <c r="V47" s="213" t="str">
        <f>IF(ISBLANK('Liste élèves'!$B47),"",COUNTIF('Résult. ML'!U47:X47,1)/4)</f>
        <v/>
      </c>
      <c r="W47" s="216"/>
      <c r="X47" s="216"/>
      <c r="Y47" s="216"/>
      <c r="Z47" s="72" t="str">
        <f>IF(ISBLANK('Liste élèves'!$B47),"",COUNTIF('Résult. ML'!Y47,1))</f>
        <v/>
      </c>
      <c r="AA47" s="74" t="str">
        <f>IF(ISBLANK('Liste élèves'!B47),"",(V47*4+Z47)/5)</f>
        <v/>
      </c>
      <c r="AB47" s="213" t="str">
        <f>IF(ISBLANK('Liste élèves'!$B47),"",COUNTIF('Résult. ML'!Z47:AA47,1)/2)</f>
        <v/>
      </c>
      <c r="AC47" s="216"/>
      <c r="AD47" s="212" t="str">
        <f>IF(ISBLANK('Liste élèves'!$B47),"",COUNTIF('Résult. ML'!AB47:AC47,1)/2)</f>
        <v/>
      </c>
      <c r="AE47" s="213"/>
      <c r="AF47" s="110" t="str">
        <f>IF(ISBLANK('Liste élèves'!$B47),"",(AB47*2+AD47*2)/4)</f>
        <v/>
      </c>
      <c r="AG47" s="208" t="str">
        <f>IF(ISBLANK('Liste élèves'!$B47),"",COUNTIF('Résult. ML'!AH47:AJ47,1)/3)</f>
        <v/>
      </c>
      <c r="AH47" s="209"/>
      <c r="AI47" s="209"/>
      <c r="AJ47" s="70" t="str">
        <f>IF(ISBLANK('Liste élèves'!$B47),"",AG47)</f>
        <v/>
      </c>
      <c r="AK47" s="113" t="str">
        <f>IF(ISBLANK('Résult. ML'!AE47),"",COUNTIF('Résult. ML'!AL47,1))</f>
        <v/>
      </c>
      <c r="AL47" s="89" t="str">
        <f>IF(ISBLANK('Liste élèves'!$B47),"",COUNTIF('Résult. ML'!AM47,1))</f>
        <v/>
      </c>
      <c r="AM47" s="70" t="str">
        <f>IF(ISBLANK('Liste élèves'!$B47),"",(AK47+AL47)/2)</f>
        <v/>
      </c>
      <c r="AN47" s="213" t="str">
        <f>IF(ISBLANK('Liste élèves'!$B47),"",COUNTIF('Résult. ML'!AM47:AN47,1)/2)</f>
        <v/>
      </c>
      <c r="AO47" s="212"/>
      <c r="AP47" s="106" t="str">
        <f>IF(ISBLANK('Liste élèves'!$B47),"",AN47)</f>
        <v/>
      </c>
      <c r="AQ47" s="90" t="str">
        <f>IF(ISBLANK('Liste élèves'!$B47),"",COUNTIF('Résult. ML'!AO47,1))</f>
        <v/>
      </c>
      <c r="AR47" s="106" t="str">
        <f>IF(ISBLANK('Liste élèves'!$B47),"",AQ47)</f>
        <v/>
      </c>
      <c r="AS47" s="112" t="str">
        <f>IF(ISBLANK('Liste élèves'!$B47),"",COUNTIF('Résult. ML'!AP47,1))</f>
        <v/>
      </c>
      <c r="AT47" s="146" t="str">
        <f>IF(ISBLANK('Liste élèves'!$B47),"",AS47)</f>
        <v/>
      </c>
      <c r="AU47" s="205" t="str">
        <f>IF(ISBLANK('Liste élèves'!$B47),"",COUNTIF('Résult. ML'!AM47:AO47,1)/3)</f>
        <v/>
      </c>
      <c r="AV47" s="206"/>
      <c r="AW47" s="207"/>
      <c r="AX47" s="145" t="str">
        <f>IF(ISBLANK('Liste élèves'!$B47),"",COUNTIF('Résult. ML'!AP47,1))</f>
        <v/>
      </c>
      <c r="AY47" s="146" t="str">
        <f>IF(ISBLANK('Liste élèves'!$B47),"",(AU47*3+AX47)/4)</f>
        <v/>
      </c>
      <c r="AZ47" s="213" t="str">
        <f>IF(ISBLANK('Liste élèves'!$B47),"",COUNTIF('Résult. ML'!AQ47:AZ47,1)/10)</f>
        <v/>
      </c>
      <c r="BA47" s="216"/>
      <c r="BB47" s="216"/>
      <c r="BC47" s="216"/>
      <c r="BD47" s="216"/>
      <c r="BE47" s="216"/>
      <c r="BF47" s="216"/>
      <c r="BG47" s="216"/>
      <c r="BH47" s="216"/>
      <c r="BI47" s="212"/>
      <c r="BJ47" s="70" t="str">
        <f>IF(ISBLANK('Liste élèves'!$B47),"",AZ47)</f>
        <v/>
      </c>
      <c r="BK47" s="106" t="str">
        <f>IF(ISBLANK('Liste élèves'!$B47),"",(U47*18+AA47*5+AF47*4+AJ47*3+AM47*2+AP47*2+AR47+AT47+AY47*4+BJ47*10)/50)</f>
        <v/>
      </c>
    </row>
    <row r="48" spans="1:63" x14ac:dyDescent="0.2">
      <c r="A48">
        <f>IF(ISBLANK('Liste élèves'!A48),"",('Liste élèves'!A48))</f>
        <v>38</v>
      </c>
      <c r="B48" t="str">
        <f>IF(ISBLANK('Liste élèves'!B48),"",('Liste élèves'!B48))</f>
        <v/>
      </c>
      <c r="C48" s="216" t="str">
        <f>IF(ISBLANK('Liste élèves'!$B48),"",COUNTIF('Résult. ML'!C48:J48,1)/8)</f>
        <v/>
      </c>
      <c r="D48" s="216"/>
      <c r="E48" s="216"/>
      <c r="F48" s="216"/>
      <c r="G48" s="216"/>
      <c r="H48" s="216"/>
      <c r="I48" s="216"/>
      <c r="J48" s="216"/>
      <c r="K48" s="216" t="str">
        <f>IF(ISBLANK('Liste élèves'!$B48),"",COUNTIF('Résult. ML'!K48:T48,1)/10)</f>
        <v/>
      </c>
      <c r="L48" s="216"/>
      <c r="M48" s="216"/>
      <c r="N48" s="216"/>
      <c r="O48" s="216"/>
      <c r="P48" s="216"/>
      <c r="Q48" s="216"/>
      <c r="R48" s="216"/>
      <c r="S48" s="216"/>
      <c r="T48" s="212"/>
      <c r="U48" s="106" t="str">
        <f>IF(ISBLANK('Liste élèves'!B48),"",(C48*8+K48*10)/18)</f>
        <v/>
      </c>
      <c r="V48" s="213" t="str">
        <f>IF(ISBLANK('Liste élèves'!$B48),"",COUNTIF('Résult. ML'!U48:X48,1)/4)</f>
        <v/>
      </c>
      <c r="W48" s="216"/>
      <c r="X48" s="216"/>
      <c r="Y48" s="216"/>
      <c r="Z48" s="72" t="str">
        <f>IF(ISBLANK('Liste élèves'!$B48),"",COUNTIF('Résult. ML'!Y48,1))</f>
        <v/>
      </c>
      <c r="AA48" s="74" t="str">
        <f>IF(ISBLANK('Liste élèves'!B48),"",(V48*4+Z48)/5)</f>
        <v/>
      </c>
      <c r="AB48" s="213" t="str">
        <f>IF(ISBLANK('Liste élèves'!$B48),"",COUNTIF('Résult. ML'!Z48:AA48,1)/2)</f>
        <v/>
      </c>
      <c r="AC48" s="216"/>
      <c r="AD48" s="212" t="str">
        <f>IF(ISBLANK('Liste élèves'!$B48),"",COUNTIF('Résult. ML'!AB48:AC48,1)/2)</f>
        <v/>
      </c>
      <c r="AE48" s="213"/>
      <c r="AF48" s="110" t="str">
        <f>IF(ISBLANK('Liste élèves'!$B48),"",(AB48*2+AD48*2)/4)</f>
        <v/>
      </c>
      <c r="AG48" s="208" t="str">
        <f>IF(ISBLANK('Liste élèves'!$B48),"",COUNTIF('Résult. ML'!AH48:AJ48,1)/3)</f>
        <v/>
      </c>
      <c r="AH48" s="209"/>
      <c r="AI48" s="209"/>
      <c r="AJ48" s="70" t="str">
        <f>IF(ISBLANK('Liste élèves'!$B48),"",AG48)</f>
        <v/>
      </c>
      <c r="AK48" s="113" t="str">
        <f>IF(ISBLANK('Résult. ML'!AE48),"",COUNTIF('Résult. ML'!AL48,1))</f>
        <v/>
      </c>
      <c r="AL48" s="89" t="str">
        <f>IF(ISBLANK('Liste élèves'!$B48),"",COUNTIF('Résult. ML'!AM48,1))</f>
        <v/>
      </c>
      <c r="AM48" s="70" t="str">
        <f>IF(ISBLANK('Liste élèves'!$B48),"",(AK48+AL48)/2)</f>
        <v/>
      </c>
      <c r="AN48" s="213" t="str">
        <f>IF(ISBLANK('Liste élèves'!$B48),"",COUNTIF('Résult. ML'!AM48:AN48,1)/2)</f>
        <v/>
      </c>
      <c r="AO48" s="212"/>
      <c r="AP48" s="106" t="str">
        <f>IF(ISBLANK('Liste élèves'!$B48),"",AN48)</f>
        <v/>
      </c>
      <c r="AQ48" s="90" t="str">
        <f>IF(ISBLANK('Liste élèves'!$B48),"",COUNTIF('Résult. ML'!AO48,1))</f>
        <v/>
      </c>
      <c r="AR48" s="106" t="str">
        <f>IF(ISBLANK('Liste élèves'!$B48),"",AQ48)</f>
        <v/>
      </c>
      <c r="AS48" s="112" t="str">
        <f>IF(ISBLANK('Liste élèves'!$B48),"",COUNTIF('Résult. ML'!AP48,1))</f>
        <v/>
      </c>
      <c r="AT48" s="146" t="str">
        <f>IF(ISBLANK('Liste élèves'!$B48),"",AS48)</f>
        <v/>
      </c>
      <c r="AU48" s="205" t="str">
        <f>IF(ISBLANK('Liste élèves'!$B48),"",COUNTIF('Résult. ML'!AM48:AO48,1)/3)</f>
        <v/>
      </c>
      <c r="AV48" s="206"/>
      <c r="AW48" s="207"/>
      <c r="AX48" s="145" t="str">
        <f>IF(ISBLANK('Liste élèves'!$B48),"",COUNTIF('Résult. ML'!AP48,1))</f>
        <v/>
      </c>
      <c r="AY48" s="146" t="str">
        <f>IF(ISBLANK('Liste élèves'!$B48),"",(AU48*3+AX48)/4)</f>
        <v/>
      </c>
      <c r="AZ48" s="213" t="str">
        <f>IF(ISBLANK('Liste élèves'!$B48),"",COUNTIF('Résult. ML'!AQ48:AZ48,1)/10)</f>
        <v/>
      </c>
      <c r="BA48" s="216"/>
      <c r="BB48" s="216"/>
      <c r="BC48" s="216"/>
      <c r="BD48" s="216"/>
      <c r="BE48" s="216"/>
      <c r="BF48" s="216"/>
      <c r="BG48" s="216"/>
      <c r="BH48" s="216"/>
      <c r="BI48" s="212"/>
      <c r="BJ48" s="70" t="str">
        <f>IF(ISBLANK('Liste élèves'!$B48),"",AZ48)</f>
        <v/>
      </c>
      <c r="BK48" s="106" t="str">
        <f>IF(ISBLANK('Liste élèves'!$B48),"",(U48*18+AA48*5+AF48*4+AJ48*3+AM48*2+AP48*2+AR48+AT48+AY48*4+BJ48*10)/50)</f>
        <v/>
      </c>
    </row>
    <row r="49" spans="1:63" x14ac:dyDescent="0.2">
      <c r="A49">
        <f>IF(ISBLANK('Liste élèves'!A49),"",('Liste élèves'!A49))</f>
        <v>39</v>
      </c>
      <c r="B49" t="str">
        <f>IF(ISBLANK('Liste élèves'!B49),"",('Liste élèves'!B49))</f>
        <v/>
      </c>
      <c r="C49" s="216" t="str">
        <f>IF(ISBLANK('Liste élèves'!$B49),"",COUNTIF('Résult. ML'!C49:J49,1)/8)</f>
        <v/>
      </c>
      <c r="D49" s="216"/>
      <c r="E49" s="216"/>
      <c r="F49" s="216"/>
      <c r="G49" s="216"/>
      <c r="H49" s="216"/>
      <c r="I49" s="216"/>
      <c r="J49" s="216"/>
      <c r="K49" s="216" t="str">
        <f>IF(ISBLANK('Liste élèves'!$B49),"",COUNTIF('Résult. ML'!K49:T49,1)/10)</f>
        <v/>
      </c>
      <c r="L49" s="216"/>
      <c r="M49" s="216"/>
      <c r="N49" s="216"/>
      <c r="O49" s="216"/>
      <c r="P49" s="216"/>
      <c r="Q49" s="216"/>
      <c r="R49" s="216"/>
      <c r="S49" s="216"/>
      <c r="T49" s="212"/>
      <c r="U49" s="106" t="str">
        <f>IF(ISBLANK('Liste élèves'!B49),"",(C49*8+K49*10)/18)</f>
        <v/>
      </c>
      <c r="V49" s="213" t="str">
        <f>IF(ISBLANK('Liste élèves'!$B49),"",COUNTIF('Résult. ML'!U49:X49,1)/4)</f>
        <v/>
      </c>
      <c r="W49" s="216"/>
      <c r="X49" s="216"/>
      <c r="Y49" s="216"/>
      <c r="Z49" s="72" t="str">
        <f>IF(ISBLANK('Liste élèves'!$B49),"",COUNTIF('Résult. ML'!Y49,1))</f>
        <v/>
      </c>
      <c r="AA49" s="74" t="str">
        <f>IF(ISBLANK('Liste élèves'!B49),"",(V49*4+Z49)/5)</f>
        <v/>
      </c>
      <c r="AB49" s="213" t="str">
        <f>IF(ISBLANK('Liste élèves'!$B49),"",COUNTIF('Résult. ML'!Z49:AA49,1)/2)</f>
        <v/>
      </c>
      <c r="AC49" s="216"/>
      <c r="AD49" s="212" t="str">
        <f>IF(ISBLANK('Liste élèves'!$B49),"",COUNTIF('Résult. ML'!AB49:AC49,1)/2)</f>
        <v/>
      </c>
      <c r="AE49" s="213"/>
      <c r="AF49" s="110" t="str">
        <f>IF(ISBLANK('Liste élèves'!$B49),"",(AB49*2+AD49*2)/4)</f>
        <v/>
      </c>
      <c r="AG49" s="208" t="str">
        <f>IF(ISBLANK('Liste élèves'!$B49),"",COUNTIF('Résult. ML'!AH49:AJ49,1)/3)</f>
        <v/>
      </c>
      <c r="AH49" s="209"/>
      <c r="AI49" s="209"/>
      <c r="AJ49" s="70" t="str">
        <f>IF(ISBLANK('Liste élèves'!$B49),"",AG49)</f>
        <v/>
      </c>
      <c r="AK49" s="113" t="str">
        <f>IF(ISBLANK('Résult. ML'!AE49),"",COUNTIF('Résult. ML'!AL49,1))</f>
        <v/>
      </c>
      <c r="AL49" s="89" t="str">
        <f>IF(ISBLANK('Liste élèves'!$B49),"",COUNTIF('Résult. ML'!AM49,1))</f>
        <v/>
      </c>
      <c r="AM49" s="70" t="str">
        <f>IF(ISBLANK('Liste élèves'!$B49),"",(AK49+AL49)/2)</f>
        <v/>
      </c>
      <c r="AN49" s="213" t="str">
        <f>IF(ISBLANK('Liste élèves'!$B49),"",COUNTIF('Résult. ML'!AM49:AN49,1)/2)</f>
        <v/>
      </c>
      <c r="AO49" s="212"/>
      <c r="AP49" s="106" t="str">
        <f>IF(ISBLANK('Liste élèves'!$B49),"",AN49)</f>
        <v/>
      </c>
      <c r="AQ49" s="90" t="str">
        <f>IF(ISBLANK('Liste élèves'!$B49),"",COUNTIF('Résult. ML'!AO49,1))</f>
        <v/>
      </c>
      <c r="AR49" s="106" t="str">
        <f>IF(ISBLANK('Liste élèves'!$B49),"",AQ49)</f>
        <v/>
      </c>
      <c r="AS49" s="112" t="str">
        <f>IF(ISBLANK('Liste élèves'!$B49),"",COUNTIF('Résult. ML'!AP49,1))</f>
        <v/>
      </c>
      <c r="AT49" s="146" t="str">
        <f>IF(ISBLANK('Liste élèves'!$B49),"",AS49)</f>
        <v/>
      </c>
      <c r="AU49" s="205" t="str">
        <f>IF(ISBLANK('Liste élèves'!$B49),"",COUNTIF('Résult. ML'!AM49:AO49,1)/3)</f>
        <v/>
      </c>
      <c r="AV49" s="206"/>
      <c r="AW49" s="207"/>
      <c r="AX49" s="145" t="str">
        <f>IF(ISBLANK('Liste élèves'!$B49),"",COUNTIF('Résult. ML'!AP49,1))</f>
        <v/>
      </c>
      <c r="AY49" s="146" t="str">
        <f>IF(ISBLANK('Liste élèves'!$B49),"",(AU49*3+AX49)/4)</f>
        <v/>
      </c>
      <c r="AZ49" s="213" t="str">
        <f>IF(ISBLANK('Liste élèves'!$B49),"",COUNTIF('Résult. ML'!AQ49:AZ49,1)/10)</f>
        <v/>
      </c>
      <c r="BA49" s="216"/>
      <c r="BB49" s="216"/>
      <c r="BC49" s="216"/>
      <c r="BD49" s="216"/>
      <c r="BE49" s="216"/>
      <c r="BF49" s="216"/>
      <c r="BG49" s="216"/>
      <c r="BH49" s="216"/>
      <c r="BI49" s="212"/>
      <c r="BJ49" s="70" t="str">
        <f>IF(ISBLANK('Liste élèves'!$B49),"",AZ49)</f>
        <v/>
      </c>
      <c r="BK49" s="106" t="str">
        <f>IF(ISBLANK('Liste élèves'!$B49),"",(U49*18+AA49*5+AF49*4+AJ49*3+AM49*2+AP49*2+AR49+AT49+AY49*4+BJ49*10)/50)</f>
        <v/>
      </c>
    </row>
    <row r="50" spans="1:63" x14ac:dyDescent="0.2">
      <c r="A50">
        <f>IF(ISBLANK('Liste élèves'!A50),"",('Liste élèves'!A50))</f>
        <v>40</v>
      </c>
      <c r="B50" t="str">
        <f>IF(ISBLANK('Liste élèves'!B50),"",('Liste élèves'!B50))</f>
        <v/>
      </c>
      <c r="C50" s="216" t="str">
        <f>IF(ISBLANK('Liste élèves'!$B50),"",COUNTIF('Résult. ML'!C50:J50,1)/8)</f>
        <v/>
      </c>
      <c r="D50" s="216"/>
      <c r="E50" s="216"/>
      <c r="F50" s="216"/>
      <c r="G50" s="216"/>
      <c r="H50" s="216"/>
      <c r="I50" s="216"/>
      <c r="J50" s="216"/>
      <c r="K50" s="216" t="str">
        <f>IF(ISBLANK('Liste élèves'!$B50),"",COUNTIF('Résult. ML'!K50:T50,1)/10)</f>
        <v/>
      </c>
      <c r="L50" s="216"/>
      <c r="M50" s="216"/>
      <c r="N50" s="216"/>
      <c r="O50" s="216"/>
      <c r="P50" s="216"/>
      <c r="Q50" s="216"/>
      <c r="R50" s="216"/>
      <c r="S50" s="216"/>
      <c r="T50" s="212"/>
      <c r="U50" s="106" t="str">
        <f>IF(ISBLANK('Liste élèves'!B50),"",(C50*8+K50*10)/18)</f>
        <v/>
      </c>
      <c r="V50" s="213" t="str">
        <f>IF(ISBLANK('Liste élèves'!$B50),"",COUNTIF('Résult. ML'!U50:X50,1)/4)</f>
        <v/>
      </c>
      <c r="W50" s="216"/>
      <c r="X50" s="216"/>
      <c r="Y50" s="216"/>
      <c r="Z50" s="72" t="str">
        <f>IF(ISBLANK('Liste élèves'!$B50),"",COUNTIF('Résult. ML'!Y50,1))</f>
        <v/>
      </c>
      <c r="AA50" s="74" t="str">
        <f>IF(ISBLANK('Liste élèves'!B50),"",(V50*4+Z50)/5)</f>
        <v/>
      </c>
      <c r="AB50" s="213" t="str">
        <f>IF(ISBLANK('Liste élèves'!$B50),"",COUNTIF('Résult. ML'!Z50:AA50,1)/2)</f>
        <v/>
      </c>
      <c r="AC50" s="216"/>
      <c r="AD50" s="212" t="str">
        <f>IF(ISBLANK('Liste élèves'!$B50),"",COUNTIF('Résult. ML'!AB50:AC50,1)/2)</f>
        <v/>
      </c>
      <c r="AE50" s="213"/>
      <c r="AF50" s="110" t="str">
        <f>IF(ISBLANK('Liste élèves'!$B50),"",(AB50*2+AD50*2)/4)</f>
        <v/>
      </c>
      <c r="AG50" s="208" t="str">
        <f>IF(ISBLANK('Liste élèves'!$B50),"",COUNTIF('Résult. ML'!AH50:AJ50,1)/3)</f>
        <v/>
      </c>
      <c r="AH50" s="209"/>
      <c r="AI50" s="209"/>
      <c r="AJ50" s="70" t="str">
        <f>IF(ISBLANK('Liste élèves'!$B50),"",AG50)</f>
        <v/>
      </c>
      <c r="AK50" s="113" t="str">
        <f>IF(ISBLANK('Résult. ML'!AE50),"",COUNTIF('Résult. ML'!AL50,1))</f>
        <v/>
      </c>
      <c r="AL50" s="89" t="str">
        <f>IF(ISBLANK('Liste élèves'!$B50),"",COUNTIF('Résult. ML'!AM50,1))</f>
        <v/>
      </c>
      <c r="AM50" s="70" t="str">
        <f>IF(ISBLANK('Liste élèves'!$B50),"",(AK50+AL50)/2)</f>
        <v/>
      </c>
      <c r="AN50" s="213" t="str">
        <f>IF(ISBLANK('Liste élèves'!$B50),"",COUNTIF('Résult. ML'!AM50:AN50,1)/2)</f>
        <v/>
      </c>
      <c r="AO50" s="212"/>
      <c r="AP50" s="106" t="str">
        <f>IF(ISBLANK('Liste élèves'!$B50),"",AN50)</f>
        <v/>
      </c>
      <c r="AQ50" s="90" t="str">
        <f>IF(ISBLANK('Liste élèves'!$B50),"",COUNTIF('Résult. ML'!AO50,1))</f>
        <v/>
      </c>
      <c r="AR50" s="106" t="str">
        <f>IF(ISBLANK('Liste élèves'!$B50),"",AQ50)</f>
        <v/>
      </c>
      <c r="AS50" s="112" t="str">
        <f>IF(ISBLANK('Liste élèves'!$B50),"",COUNTIF('Résult. ML'!AP50,1))</f>
        <v/>
      </c>
      <c r="AT50" s="146" t="str">
        <f>IF(ISBLANK('Liste élèves'!$B50),"",AS50)</f>
        <v/>
      </c>
      <c r="AU50" s="205" t="str">
        <f>IF(ISBLANK('Liste élèves'!$B50),"",COUNTIF('Résult. ML'!AM50:AO50,1)/3)</f>
        <v/>
      </c>
      <c r="AV50" s="206"/>
      <c r="AW50" s="207"/>
      <c r="AX50" s="145" t="str">
        <f>IF(ISBLANK('Liste élèves'!$B50),"",COUNTIF('Résult. ML'!AP50,1))</f>
        <v/>
      </c>
      <c r="AY50" s="146" t="str">
        <f>IF(ISBLANK('Liste élèves'!$B50),"",(AU50*3+AX50)/4)</f>
        <v/>
      </c>
      <c r="AZ50" s="213" t="str">
        <f>IF(ISBLANK('Liste élèves'!$B50),"",COUNTIF('Résult. ML'!AQ50:AZ50,1)/10)</f>
        <v/>
      </c>
      <c r="BA50" s="216"/>
      <c r="BB50" s="216"/>
      <c r="BC50" s="216"/>
      <c r="BD50" s="216"/>
      <c r="BE50" s="216"/>
      <c r="BF50" s="216"/>
      <c r="BG50" s="216"/>
      <c r="BH50" s="216"/>
      <c r="BI50" s="212"/>
      <c r="BJ50" s="70" t="str">
        <f>IF(ISBLANK('Liste élèves'!$B50),"",AZ50)</f>
        <v/>
      </c>
      <c r="BK50" s="106" t="str">
        <f>IF(ISBLANK('Liste élèves'!$B50),"",(U50*18+AA50*5+AF50*4+AJ50*3+AM50*2+AP50*2+AR50+AT50+AY50*4+BJ50*10)/50)</f>
        <v/>
      </c>
    </row>
    <row r="51" spans="1:63" x14ac:dyDescent="0.2">
      <c r="A51">
        <f>IF(ISBLANK('Liste élèves'!A51),"",('Liste élèves'!A51))</f>
        <v>41</v>
      </c>
      <c r="B51" t="str">
        <f>IF(ISBLANK('Liste élèves'!B51),"",('Liste élèves'!B51))</f>
        <v/>
      </c>
      <c r="C51" s="216" t="str">
        <f>IF(ISBLANK('Liste élèves'!$B51),"",COUNTIF('Résult. ML'!C51:J51,1)/8)</f>
        <v/>
      </c>
      <c r="D51" s="216"/>
      <c r="E51" s="216"/>
      <c r="F51" s="216"/>
      <c r="G51" s="216"/>
      <c r="H51" s="216"/>
      <c r="I51" s="216"/>
      <c r="J51" s="216"/>
      <c r="K51" s="216" t="str">
        <f>IF(ISBLANK('Liste élèves'!$B51),"",COUNTIF('Résult. ML'!K51:T51,1)/10)</f>
        <v/>
      </c>
      <c r="L51" s="216"/>
      <c r="M51" s="216"/>
      <c r="N51" s="216"/>
      <c r="O51" s="216"/>
      <c r="P51" s="216"/>
      <c r="Q51" s="216"/>
      <c r="R51" s="216"/>
      <c r="S51" s="216"/>
      <c r="T51" s="212"/>
      <c r="U51" s="106" t="str">
        <f>IF(ISBLANK('Liste élèves'!B51),"",(C51*8+K51*10)/18)</f>
        <v/>
      </c>
      <c r="V51" s="213" t="str">
        <f>IF(ISBLANK('Liste élèves'!$B51),"",COUNTIF('Résult. ML'!U51:X51,1)/4)</f>
        <v/>
      </c>
      <c r="W51" s="216"/>
      <c r="X51" s="216"/>
      <c r="Y51" s="216"/>
      <c r="Z51" s="72" t="str">
        <f>IF(ISBLANK('Liste élèves'!$B51),"",COUNTIF('Résult. ML'!Y51,1))</f>
        <v/>
      </c>
      <c r="AA51" s="74" t="str">
        <f>IF(ISBLANK('Liste élèves'!B51),"",(V51*4+Z51)/5)</f>
        <v/>
      </c>
      <c r="AB51" s="213" t="str">
        <f>IF(ISBLANK('Liste élèves'!$B51),"",COUNTIF('Résult. ML'!Z51:AA51,1)/2)</f>
        <v/>
      </c>
      <c r="AC51" s="216"/>
      <c r="AD51" s="212" t="str">
        <f>IF(ISBLANK('Liste élèves'!$B51),"",COUNTIF('Résult. ML'!AB51:AC51,1)/2)</f>
        <v/>
      </c>
      <c r="AE51" s="213"/>
      <c r="AF51" s="110" t="str">
        <f>IF(ISBLANK('Liste élèves'!$B51),"",(AB51*2+AD51*2)/4)</f>
        <v/>
      </c>
      <c r="AG51" s="208" t="str">
        <f>IF(ISBLANK('Liste élèves'!$B51),"",COUNTIF('Résult. ML'!AH51:AJ51,1)/3)</f>
        <v/>
      </c>
      <c r="AH51" s="209"/>
      <c r="AI51" s="209"/>
      <c r="AJ51" s="70" t="str">
        <f>IF(ISBLANK('Liste élèves'!$B51),"",AG51)</f>
        <v/>
      </c>
      <c r="AK51" s="113" t="str">
        <f>IF(ISBLANK('Résult. ML'!AE51),"",COUNTIF('Résult. ML'!AL51,1))</f>
        <v/>
      </c>
      <c r="AL51" s="89" t="str">
        <f>IF(ISBLANK('Liste élèves'!$B51),"",COUNTIF('Résult. ML'!AM51,1))</f>
        <v/>
      </c>
      <c r="AM51" s="70" t="str">
        <f>IF(ISBLANK('Liste élèves'!$B51),"",(AK51+AL51)/2)</f>
        <v/>
      </c>
      <c r="AN51" s="213" t="str">
        <f>IF(ISBLANK('Liste élèves'!$B51),"",COUNTIF('Résult. ML'!AM51:AN51,1)/2)</f>
        <v/>
      </c>
      <c r="AO51" s="212"/>
      <c r="AP51" s="106" t="str">
        <f>IF(ISBLANK('Liste élèves'!$B51),"",AN51)</f>
        <v/>
      </c>
      <c r="AQ51" s="90" t="str">
        <f>IF(ISBLANK('Liste élèves'!$B51),"",COUNTIF('Résult. ML'!AO51,1))</f>
        <v/>
      </c>
      <c r="AR51" s="106" t="str">
        <f>IF(ISBLANK('Liste élèves'!$B51),"",AQ51)</f>
        <v/>
      </c>
      <c r="AS51" s="112" t="str">
        <f>IF(ISBLANK('Liste élèves'!$B51),"",COUNTIF('Résult. ML'!AP51,1))</f>
        <v/>
      </c>
      <c r="AT51" s="146" t="str">
        <f>IF(ISBLANK('Liste élèves'!$B51),"",AS51)</f>
        <v/>
      </c>
      <c r="AU51" s="205" t="str">
        <f>IF(ISBLANK('Liste élèves'!$B51),"",COUNTIF('Résult. ML'!AM51:AO51,1)/3)</f>
        <v/>
      </c>
      <c r="AV51" s="206"/>
      <c r="AW51" s="207"/>
      <c r="AX51" s="145" t="str">
        <f>IF(ISBLANK('Liste élèves'!$B51),"",COUNTIF('Résult. ML'!AP51,1))</f>
        <v/>
      </c>
      <c r="AY51" s="146" t="str">
        <f>IF(ISBLANK('Liste élèves'!$B51),"",(AU51*3+AX51)/4)</f>
        <v/>
      </c>
      <c r="AZ51" s="213" t="str">
        <f>IF(ISBLANK('Liste élèves'!$B51),"",COUNTIF('Résult. ML'!AQ51:AZ51,1)/10)</f>
        <v/>
      </c>
      <c r="BA51" s="216"/>
      <c r="BB51" s="216"/>
      <c r="BC51" s="216"/>
      <c r="BD51" s="216"/>
      <c r="BE51" s="216"/>
      <c r="BF51" s="216"/>
      <c r="BG51" s="216"/>
      <c r="BH51" s="216"/>
      <c r="BI51" s="212"/>
      <c r="BJ51" s="70" t="str">
        <f>IF(ISBLANK('Liste élèves'!$B51),"",AZ51)</f>
        <v/>
      </c>
      <c r="BK51" s="106" t="str">
        <f>IF(ISBLANK('Liste élèves'!$B51),"",(U51*18+AA51*5+AF51*4+AJ51*3+AM51*2+AP51*2+AR51+AT51+AY51*4+BJ51*10)/50)</f>
        <v/>
      </c>
    </row>
    <row r="52" spans="1:63" x14ac:dyDescent="0.2">
      <c r="A52">
        <f>IF(ISBLANK('Liste élèves'!A52),"",('Liste élèves'!A52))</f>
        <v>42</v>
      </c>
      <c r="B52" t="str">
        <f>IF(ISBLANK('Liste élèves'!B52),"",('Liste élèves'!B52))</f>
        <v/>
      </c>
      <c r="C52" s="216" t="str">
        <f>IF(ISBLANK('Liste élèves'!$B52),"",COUNTIF('Résult. ML'!C52:J52,1)/8)</f>
        <v/>
      </c>
      <c r="D52" s="216"/>
      <c r="E52" s="216"/>
      <c r="F52" s="216"/>
      <c r="G52" s="216"/>
      <c r="H52" s="216"/>
      <c r="I52" s="216"/>
      <c r="J52" s="216"/>
      <c r="K52" s="216" t="str">
        <f>IF(ISBLANK('Liste élèves'!$B52),"",COUNTIF('Résult. ML'!K52:T52,1)/10)</f>
        <v/>
      </c>
      <c r="L52" s="216"/>
      <c r="M52" s="216"/>
      <c r="N52" s="216"/>
      <c r="O52" s="216"/>
      <c r="P52" s="216"/>
      <c r="Q52" s="216"/>
      <c r="R52" s="216"/>
      <c r="S52" s="216"/>
      <c r="T52" s="212"/>
      <c r="U52" s="106" t="str">
        <f>IF(ISBLANK('Liste élèves'!B52),"",(C52*8+K52*10)/18)</f>
        <v/>
      </c>
      <c r="V52" s="213" t="str">
        <f>IF(ISBLANK('Liste élèves'!$B52),"",COUNTIF('Résult. ML'!U52:X52,1)/4)</f>
        <v/>
      </c>
      <c r="W52" s="216"/>
      <c r="X52" s="216"/>
      <c r="Y52" s="216"/>
      <c r="Z52" s="72" t="str">
        <f>IF(ISBLANK('Liste élèves'!$B52),"",COUNTIF('Résult. ML'!Y52,1))</f>
        <v/>
      </c>
      <c r="AA52" s="74" t="str">
        <f>IF(ISBLANK('Liste élèves'!B52),"",(V52*4+Z52)/5)</f>
        <v/>
      </c>
      <c r="AB52" s="213" t="str">
        <f>IF(ISBLANK('Liste élèves'!$B52),"",COUNTIF('Résult. ML'!Z52:AA52,1)/2)</f>
        <v/>
      </c>
      <c r="AC52" s="216"/>
      <c r="AD52" s="212" t="str">
        <f>IF(ISBLANK('Liste élèves'!$B52),"",COUNTIF('Résult. ML'!AB52:AC52,1)/2)</f>
        <v/>
      </c>
      <c r="AE52" s="213"/>
      <c r="AF52" s="110" t="str">
        <f>IF(ISBLANK('Liste élèves'!$B52),"",(AB52*2+AD52*2)/4)</f>
        <v/>
      </c>
      <c r="AG52" s="208" t="str">
        <f>IF(ISBLANK('Liste élèves'!$B52),"",COUNTIF('Résult. ML'!AH52:AJ52,1)/3)</f>
        <v/>
      </c>
      <c r="AH52" s="209"/>
      <c r="AI52" s="209"/>
      <c r="AJ52" s="70" t="str">
        <f>IF(ISBLANK('Liste élèves'!$B52),"",AG52)</f>
        <v/>
      </c>
      <c r="AK52" s="113" t="str">
        <f>IF(ISBLANK('Résult. ML'!AE52),"",COUNTIF('Résult. ML'!AL52,1))</f>
        <v/>
      </c>
      <c r="AL52" s="89" t="str">
        <f>IF(ISBLANK('Liste élèves'!$B52),"",COUNTIF('Résult. ML'!AM52,1))</f>
        <v/>
      </c>
      <c r="AM52" s="70" t="str">
        <f>IF(ISBLANK('Liste élèves'!$B52),"",(AK52+AL52)/2)</f>
        <v/>
      </c>
      <c r="AN52" s="213" t="str">
        <f>IF(ISBLANK('Liste élèves'!$B52),"",COUNTIF('Résult. ML'!AM52:AN52,1)/2)</f>
        <v/>
      </c>
      <c r="AO52" s="212"/>
      <c r="AP52" s="106" t="str">
        <f>IF(ISBLANK('Liste élèves'!$B52),"",AN52)</f>
        <v/>
      </c>
      <c r="AQ52" s="90" t="str">
        <f>IF(ISBLANK('Liste élèves'!$B52),"",COUNTIF('Résult. ML'!AO52,1))</f>
        <v/>
      </c>
      <c r="AR52" s="106" t="str">
        <f>IF(ISBLANK('Liste élèves'!$B52),"",AQ52)</f>
        <v/>
      </c>
      <c r="AS52" s="112" t="str">
        <f>IF(ISBLANK('Liste élèves'!$B52),"",COUNTIF('Résult. ML'!AP52,1))</f>
        <v/>
      </c>
      <c r="AT52" s="146" t="str">
        <f>IF(ISBLANK('Liste élèves'!$B52),"",AS52)</f>
        <v/>
      </c>
      <c r="AU52" s="205" t="str">
        <f>IF(ISBLANK('Liste élèves'!$B52),"",COUNTIF('Résult. ML'!AM52:AO52,1)/3)</f>
        <v/>
      </c>
      <c r="AV52" s="206"/>
      <c r="AW52" s="207"/>
      <c r="AX52" s="145" t="str">
        <f>IF(ISBLANK('Liste élèves'!$B52),"",COUNTIF('Résult. ML'!AP52,1))</f>
        <v/>
      </c>
      <c r="AY52" s="146" t="str">
        <f>IF(ISBLANK('Liste élèves'!$B52),"",(AU52*3+AX52)/4)</f>
        <v/>
      </c>
      <c r="AZ52" s="213" t="str">
        <f>IF(ISBLANK('Liste élèves'!$B52),"",COUNTIF('Résult. ML'!AQ52:AZ52,1)/10)</f>
        <v/>
      </c>
      <c r="BA52" s="216"/>
      <c r="BB52" s="216"/>
      <c r="BC52" s="216"/>
      <c r="BD52" s="216"/>
      <c r="BE52" s="216"/>
      <c r="BF52" s="216"/>
      <c r="BG52" s="216"/>
      <c r="BH52" s="216"/>
      <c r="BI52" s="212"/>
      <c r="BJ52" s="70" t="str">
        <f>IF(ISBLANK('Liste élèves'!$B52),"",AZ52)</f>
        <v/>
      </c>
      <c r="BK52" s="106" t="str">
        <f>IF(ISBLANK('Liste élèves'!$B52),"",(U52*18+AA52*5+AF52*4+AJ52*3+AM52*2+AP52*2+AR52+AT52+AY52*4+BJ52*10)/50)</f>
        <v/>
      </c>
    </row>
    <row r="53" spans="1:63" x14ac:dyDescent="0.2">
      <c r="A53">
        <f>IF(ISBLANK('Liste élèves'!A53),"",('Liste élèves'!A53))</f>
        <v>43</v>
      </c>
      <c r="B53" t="str">
        <f>IF(ISBLANK('Liste élèves'!B53),"",('Liste élèves'!B53))</f>
        <v/>
      </c>
      <c r="C53" s="216" t="str">
        <f>IF(ISBLANK('Liste élèves'!$B53),"",COUNTIF('Résult. ML'!C53:J53,1)/8)</f>
        <v/>
      </c>
      <c r="D53" s="216"/>
      <c r="E53" s="216"/>
      <c r="F53" s="216"/>
      <c r="G53" s="216"/>
      <c r="H53" s="216"/>
      <c r="I53" s="216"/>
      <c r="J53" s="216"/>
      <c r="K53" s="216" t="str">
        <f>IF(ISBLANK('Liste élèves'!$B53),"",COUNTIF('Résult. ML'!K53:T53,1)/10)</f>
        <v/>
      </c>
      <c r="L53" s="216"/>
      <c r="M53" s="216"/>
      <c r="N53" s="216"/>
      <c r="O53" s="216"/>
      <c r="P53" s="216"/>
      <c r="Q53" s="216"/>
      <c r="R53" s="216"/>
      <c r="S53" s="216"/>
      <c r="T53" s="212"/>
      <c r="U53" s="106" t="str">
        <f>IF(ISBLANK('Liste élèves'!B53),"",(C53*8+K53*10)/18)</f>
        <v/>
      </c>
      <c r="V53" s="213" t="str">
        <f>IF(ISBLANK('Liste élèves'!$B53),"",COUNTIF('Résult. ML'!U53:X53,1)/4)</f>
        <v/>
      </c>
      <c r="W53" s="216"/>
      <c r="X53" s="216"/>
      <c r="Y53" s="216"/>
      <c r="Z53" s="72" t="str">
        <f>IF(ISBLANK('Liste élèves'!$B53),"",COUNTIF('Résult. ML'!Y53,1))</f>
        <v/>
      </c>
      <c r="AA53" s="74" t="str">
        <f>IF(ISBLANK('Liste élèves'!B53),"",(V53*4+Z53)/5)</f>
        <v/>
      </c>
      <c r="AB53" s="213" t="str">
        <f>IF(ISBLANK('Liste élèves'!$B53),"",COUNTIF('Résult. ML'!Z53:AA53,1)/2)</f>
        <v/>
      </c>
      <c r="AC53" s="216"/>
      <c r="AD53" s="212" t="str">
        <f>IF(ISBLANK('Liste élèves'!$B53),"",COUNTIF('Résult. ML'!AB53:AC53,1)/2)</f>
        <v/>
      </c>
      <c r="AE53" s="213"/>
      <c r="AF53" s="110" t="str">
        <f>IF(ISBLANK('Liste élèves'!$B53),"",(AB53*2+AD53*2)/4)</f>
        <v/>
      </c>
      <c r="AG53" s="208" t="str">
        <f>IF(ISBLANK('Liste élèves'!$B53),"",COUNTIF('Résult. ML'!AH53:AJ53,1)/3)</f>
        <v/>
      </c>
      <c r="AH53" s="209"/>
      <c r="AI53" s="209"/>
      <c r="AJ53" s="70" t="str">
        <f>IF(ISBLANK('Liste élèves'!$B53),"",AG53)</f>
        <v/>
      </c>
      <c r="AK53" s="113" t="str">
        <f>IF(ISBLANK('Résult. ML'!AE53),"",COUNTIF('Résult. ML'!AL53,1))</f>
        <v/>
      </c>
      <c r="AL53" s="89" t="str">
        <f>IF(ISBLANK('Liste élèves'!$B53),"",COUNTIF('Résult. ML'!AM53,1))</f>
        <v/>
      </c>
      <c r="AM53" s="70" t="str">
        <f>IF(ISBLANK('Liste élèves'!$B53),"",(AK53+AL53)/2)</f>
        <v/>
      </c>
      <c r="AN53" s="213" t="str">
        <f>IF(ISBLANK('Liste élèves'!$B53),"",COUNTIF('Résult. ML'!AM53:AN53,1)/2)</f>
        <v/>
      </c>
      <c r="AO53" s="212"/>
      <c r="AP53" s="106" t="str">
        <f>IF(ISBLANK('Liste élèves'!$B53),"",AN53)</f>
        <v/>
      </c>
      <c r="AQ53" s="90" t="str">
        <f>IF(ISBLANK('Liste élèves'!$B53),"",COUNTIF('Résult. ML'!AO53,1))</f>
        <v/>
      </c>
      <c r="AR53" s="106" t="str">
        <f>IF(ISBLANK('Liste élèves'!$B53),"",AQ53)</f>
        <v/>
      </c>
      <c r="AS53" s="112" t="str">
        <f>IF(ISBLANK('Liste élèves'!$B53),"",COUNTIF('Résult. ML'!AP53,1))</f>
        <v/>
      </c>
      <c r="AT53" s="146" t="str">
        <f>IF(ISBLANK('Liste élèves'!$B53),"",AS53)</f>
        <v/>
      </c>
      <c r="AU53" s="205" t="str">
        <f>IF(ISBLANK('Liste élèves'!$B53),"",COUNTIF('Résult. ML'!AM53:AO53,1)/3)</f>
        <v/>
      </c>
      <c r="AV53" s="206"/>
      <c r="AW53" s="207"/>
      <c r="AX53" s="145" t="str">
        <f>IF(ISBLANK('Liste élèves'!$B53),"",COUNTIF('Résult. ML'!AP53,1))</f>
        <v/>
      </c>
      <c r="AY53" s="146" t="str">
        <f>IF(ISBLANK('Liste élèves'!$B53),"",(AU53*3+AX53)/4)</f>
        <v/>
      </c>
      <c r="AZ53" s="213" t="str">
        <f>IF(ISBLANK('Liste élèves'!$B53),"",COUNTIF('Résult. ML'!AQ53:AZ53,1)/10)</f>
        <v/>
      </c>
      <c r="BA53" s="216"/>
      <c r="BB53" s="216"/>
      <c r="BC53" s="216"/>
      <c r="BD53" s="216"/>
      <c r="BE53" s="216"/>
      <c r="BF53" s="216"/>
      <c r="BG53" s="216"/>
      <c r="BH53" s="216"/>
      <c r="BI53" s="212"/>
      <c r="BJ53" s="70" t="str">
        <f>IF(ISBLANK('Liste élèves'!$B53),"",AZ53)</f>
        <v/>
      </c>
      <c r="BK53" s="106" t="str">
        <f>IF(ISBLANK('Liste élèves'!$B53),"",(U53*18+AA53*5+AF53*4+AJ53*3+AM53*2+AP53*2+AR53+AT53+AY53*4+BJ53*10)/50)</f>
        <v/>
      </c>
    </row>
    <row r="54" spans="1:63" x14ac:dyDescent="0.2">
      <c r="A54">
        <f>IF(ISBLANK('Liste élèves'!A54),"",('Liste élèves'!A54))</f>
        <v>44</v>
      </c>
      <c r="B54" t="str">
        <f>IF(ISBLANK('Liste élèves'!B54),"",('Liste élèves'!B54))</f>
        <v/>
      </c>
      <c r="C54" s="216" t="str">
        <f>IF(ISBLANK('Liste élèves'!$B54),"",COUNTIF('Résult. ML'!C54:J54,1)/8)</f>
        <v/>
      </c>
      <c r="D54" s="216"/>
      <c r="E54" s="216"/>
      <c r="F54" s="216"/>
      <c r="G54" s="216"/>
      <c r="H54" s="216"/>
      <c r="I54" s="216"/>
      <c r="J54" s="216"/>
      <c r="K54" s="216" t="str">
        <f>IF(ISBLANK('Liste élèves'!$B54),"",COUNTIF('Résult. ML'!K54:T54,1)/10)</f>
        <v/>
      </c>
      <c r="L54" s="216"/>
      <c r="M54" s="216"/>
      <c r="N54" s="216"/>
      <c r="O54" s="216"/>
      <c r="P54" s="216"/>
      <c r="Q54" s="216"/>
      <c r="R54" s="216"/>
      <c r="S54" s="216"/>
      <c r="T54" s="212"/>
      <c r="U54" s="106" t="str">
        <f>IF(ISBLANK('Liste élèves'!B54),"",(C54*8+K54*10)/18)</f>
        <v/>
      </c>
      <c r="V54" s="213" t="str">
        <f>IF(ISBLANK('Liste élèves'!$B54),"",COUNTIF('Résult. ML'!U54:X54,1)/4)</f>
        <v/>
      </c>
      <c r="W54" s="216"/>
      <c r="X54" s="216"/>
      <c r="Y54" s="216"/>
      <c r="Z54" s="72" t="str">
        <f>IF(ISBLANK('Liste élèves'!$B54),"",COUNTIF('Résult. ML'!Y54,1))</f>
        <v/>
      </c>
      <c r="AA54" s="74" t="str">
        <f>IF(ISBLANK('Liste élèves'!B54),"",(V54*4+Z54)/5)</f>
        <v/>
      </c>
      <c r="AB54" s="213" t="str">
        <f>IF(ISBLANK('Liste élèves'!$B54),"",COUNTIF('Résult. ML'!Z54:AA54,1)/2)</f>
        <v/>
      </c>
      <c r="AC54" s="216"/>
      <c r="AD54" s="212" t="str">
        <f>IF(ISBLANK('Liste élèves'!$B54),"",COUNTIF('Résult. ML'!AB54:AC54,1)/2)</f>
        <v/>
      </c>
      <c r="AE54" s="213"/>
      <c r="AF54" s="110" t="str">
        <f>IF(ISBLANK('Liste élèves'!$B54),"",(AB54*2+AD54*2)/4)</f>
        <v/>
      </c>
      <c r="AG54" s="208" t="str">
        <f>IF(ISBLANK('Liste élèves'!$B54),"",COUNTIF('Résult. ML'!AH54:AJ54,1)/3)</f>
        <v/>
      </c>
      <c r="AH54" s="209"/>
      <c r="AI54" s="209"/>
      <c r="AJ54" s="70" t="str">
        <f>IF(ISBLANK('Liste élèves'!$B54),"",AG54)</f>
        <v/>
      </c>
      <c r="AK54" s="113" t="str">
        <f>IF(ISBLANK('Résult. ML'!AE54),"",COUNTIF('Résult. ML'!AL54,1))</f>
        <v/>
      </c>
      <c r="AL54" s="89" t="str">
        <f>IF(ISBLANK('Liste élèves'!$B54),"",COUNTIF('Résult. ML'!AM54,1))</f>
        <v/>
      </c>
      <c r="AM54" s="70" t="str">
        <f>IF(ISBLANK('Liste élèves'!$B54),"",(AK54+AL54)/2)</f>
        <v/>
      </c>
      <c r="AN54" s="213" t="str">
        <f>IF(ISBLANK('Liste élèves'!$B54),"",COUNTIF('Résult. ML'!AM54:AN54,1)/2)</f>
        <v/>
      </c>
      <c r="AO54" s="212"/>
      <c r="AP54" s="106" t="str">
        <f>IF(ISBLANK('Liste élèves'!$B54),"",AN54)</f>
        <v/>
      </c>
      <c r="AQ54" s="90" t="str">
        <f>IF(ISBLANK('Liste élèves'!$B54),"",COUNTIF('Résult. ML'!AO54,1))</f>
        <v/>
      </c>
      <c r="AR54" s="106" t="str">
        <f>IF(ISBLANK('Liste élèves'!$B54),"",AQ54)</f>
        <v/>
      </c>
      <c r="AS54" s="112" t="str">
        <f>IF(ISBLANK('Liste élèves'!$B54),"",COUNTIF('Résult. ML'!AP54,1))</f>
        <v/>
      </c>
      <c r="AT54" s="146" t="str">
        <f>IF(ISBLANK('Liste élèves'!$B54),"",AS54)</f>
        <v/>
      </c>
      <c r="AU54" s="205" t="str">
        <f>IF(ISBLANK('Liste élèves'!$B54),"",COUNTIF('Résult. ML'!AM54:AO54,1)/3)</f>
        <v/>
      </c>
      <c r="AV54" s="206"/>
      <c r="AW54" s="207"/>
      <c r="AX54" s="145" t="str">
        <f>IF(ISBLANK('Liste élèves'!$B54),"",COUNTIF('Résult. ML'!AP54,1))</f>
        <v/>
      </c>
      <c r="AY54" s="146" t="str">
        <f>IF(ISBLANK('Liste élèves'!$B54),"",(AU54*3+AX54)/4)</f>
        <v/>
      </c>
      <c r="AZ54" s="213" t="str">
        <f>IF(ISBLANK('Liste élèves'!$B54),"",COUNTIF('Résult. ML'!AQ54:AZ54,1)/10)</f>
        <v/>
      </c>
      <c r="BA54" s="216"/>
      <c r="BB54" s="216"/>
      <c r="BC54" s="216"/>
      <c r="BD54" s="216"/>
      <c r="BE54" s="216"/>
      <c r="BF54" s="216"/>
      <c r="BG54" s="216"/>
      <c r="BH54" s="216"/>
      <c r="BI54" s="212"/>
      <c r="BJ54" s="70" t="str">
        <f>IF(ISBLANK('Liste élèves'!$B54),"",AZ54)</f>
        <v/>
      </c>
      <c r="BK54" s="106" t="str">
        <f>IF(ISBLANK('Liste élèves'!$B54),"",(U54*18+AA54*5+AF54*4+AJ54*3+AM54*2+AP54*2+AR54+AT54+AY54*4+BJ54*10)/50)</f>
        <v/>
      </c>
    </row>
    <row r="55" spans="1:63" x14ac:dyDescent="0.2">
      <c r="A55">
        <f>IF(ISBLANK('Liste élèves'!A55),"",('Liste élèves'!A55))</f>
        <v>45</v>
      </c>
      <c r="B55" t="str">
        <f>IF(ISBLANK('Liste élèves'!B55),"",('Liste élèves'!B55))</f>
        <v/>
      </c>
      <c r="C55" s="216" t="str">
        <f>IF(ISBLANK('Liste élèves'!$B55),"",COUNTIF('Résult. ML'!C55:J55,1)/8)</f>
        <v/>
      </c>
      <c r="D55" s="216"/>
      <c r="E55" s="216"/>
      <c r="F55" s="216"/>
      <c r="G55" s="216"/>
      <c r="H55" s="216"/>
      <c r="I55" s="216"/>
      <c r="J55" s="216"/>
      <c r="K55" s="216" t="str">
        <f>IF(ISBLANK('Liste élèves'!$B55),"",COUNTIF('Résult. ML'!K55:T55,1)/10)</f>
        <v/>
      </c>
      <c r="L55" s="216"/>
      <c r="M55" s="216"/>
      <c r="N55" s="216"/>
      <c r="O55" s="216"/>
      <c r="P55" s="216"/>
      <c r="Q55" s="216"/>
      <c r="R55" s="216"/>
      <c r="S55" s="216"/>
      <c r="T55" s="212"/>
      <c r="U55" s="106" t="str">
        <f>IF(ISBLANK('Liste élèves'!B55),"",(C55*8+K55*10)/18)</f>
        <v/>
      </c>
      <c r="V55" s="213" t="str">
        <f>IF(ISBLANK('Liste élèves'!$B55),"",COUNTIF('Résult. ML'!U55:X55,1)/4)</f>
        <v/>
      </c>
      <c r="W55" s="216"/>
      <c r="X55" s="216"/>
      <c r="Y55" s="216"/>
      <c r="Z55" s="72" t="str">
        <f>IF(ISBLANK('Liste élèves'!$B55),"",COUNTIF('Résult. ML'!Y55,1))</f>
        <v/>
      </c>
      <c r="AA55" s="74" t="str">
        <f>IF(ISBLANK('Liste élèves'!B55),"",(V55*4+Z55)/5)</f>
        <v/>
      </c>
      <c r="AB55" s="213" t="str">
        <f>IF(ISBLANK('Liste élèves'!$B55),"",COUNTIF('Résult. ML'!Z55:AA55,1)/2)</f>
        <v/>
      </c>
      <c r="AC55" s="216"/>
      <c r="AD55" s="212" t="str">
        <f>IF(ISBLANK('Liste élèves'!$B55),"",COUNTIF('Résult. ML'!AB55:AC55,1)/2)</f>
        <v/>
      </c>
      <c r="AE55" s="213"/>
      <c r="AF55" s="110" t="str">
        <f>IF(ISBLANK('Liste élèves'!$B55),"",(AB55*2+AD55*2)/4)</f>
        <v/>
      </c>
      <c r="AG55" s="208" t="str">
        <f>IF(ISBLANK('Liste élèves'!$B55),"",COUNTIF('Résult. ML'!AH55:AJ55,1)/3)</f>
        <v/>
      </c>
      <c r="AH55" s="209"/>
      <c r="AI55" s="209"/>
      <c r="AJ55" s="70" t="str">
        <f>IF(ISBLANK('Liste élèves'!$B55),"",AG55)</f>
        <v/>
      </c>
      <c r="AK55" s="113" t="str">
        <f>IF(ISBLANK('Résult. ML'!AE55),"",COUNTIF('Résult. ML'!AL55,1))</f>
        <v/>
      </c>
      <c r="AL55" s="89" t="str">
        <f>IF(ISBLANK('Liste élèves'!$B55),"",COUNTIF('Résult. ML'!AM55,1))</f>
        <v/>
      </c>
      <c r="AM55" s="70" t="str">
        <f>IF(ISBLANK('Liste élèves'!$B55),"",(AK55+AL55)/2)</f>
        <v/>
      </c>
      <c r="AN55" s="213" t="str">
        <f>IF(ISBLANK('Liste élèves'!$B55),"",COUNTIF('Résult. ML'!AM55:AN55,1)/2)</f>
        <v/>
      </c>
      <c r="AO55" s="212"/>
      <c r="AP55" s="106" t="str">
        <f>IF(ISBLANK('Liste élèves'!$B55),"",AN55)</f>
        <v/>
      </c>
      <c r="AQ55" s="90" t="str">
        <f>IF(ISBLANK('Liste élèves'!$B55),"",COUNTIF('Résult. ML'!AO55,1))</f>
        <v/>
      </c>
      <c r="AR55" s="106" t="str">
        <f>IF(ISBLANK('Liste élèves'!$B55),"",AQ55)</f>
        <v/>
      </c>
      <c r="AS55" s="112" t="str">
        <f>IF(ISBLANK('Liste élèves'!$B55),"",COUNTIF('Résult. ML'!AP55,1))</f>
        <v/>
      </c>
      <c r="AT55" s="146" t="str">
        <f>IF(ISBLANK('Liste élèves'!$B55),"",AS55)</f>
        <v/>
      </c>
      <c r="AU55" s="205" t="str">
        <f>IF(ISBLANK('Liste élèves'!$B55),"",COUNTIF('Résult. ML'!AM55:AO55,1)/3)</f>
        <v/>
      </c>
      <c r="AV55" s="206"/>
      <c r="AW55" s="207"/>
      <c r="AX55" s="145" t="str">
        <f>IF(ISBLANK('Liste élèves'!$B55),"",COUNTIF('Résult. ML'!AP55,1))</f>
        <v/>
      </c>
      <c r="AY55" s="146" t="str">
        <f>IF(ISBLANK('Liste élèves'!$B55),"",(AU55*3+AX55)/4)</f>
        <v/>
      </c>
      <c r="AZ55" s="213" t="str">
        <f>IF(ISBLANK('Liste élèves'!$B55),"",COUNTIF('Résult. ML'!AQ55:AZ55,1)/10)</f>
        <v/>
      </c>
      <c r="BA55" s="216"/>
      <c r="BB55" s="216"/>
      <c r="BC55" s="216"/>
      <c r="BD55" s="216"/>
      <c r="BE55" s="216"/>
      <c r="BF55" s="216"/>
      <c r="BG55" s="216"/>
      <c r="BH55" s="216"/>
      <c r="BI55" s="212"/>
      <c r="BJ55" s="70" t="str">
        <f>IF(ISBLANK('Liste élèves'!$B55),"",AZ55)</f>
        <v/>
      </c>
      <c r="BK55" s="106" t="str">
        <f>IF(ISBLANK('Liste élèves'!$B55),"",(U55*18+AA55*5+AF55*4+AJ55*3+AM55*2+AP55*2+AR55+AT55+AY55*4+BJ55*10)/50)</f>
        <v/>
      </c>
    </row>
    <row r="56" spans="1:63" x14ac:dyDescent="0.2">
      <c r="A56">
        <f>IF(ISBLANK('Liste élèves'!A56),"",('Liste élèves'!A56))</f>
        <v>46</v>
      </c>
      <c r="B56" t="str">
        <f>IF(ISBLANK('Liste élèves'!B56),"",('Liste élèves'!B56))</f>
        <v/>
      </c>
      <c r="C56" s="216" t="str">
        <f>IF(ISBLANK('Liste élèves'!$B56),"",COUNTIF('Résult. ML'!C56:J56,1)/8)</f>
        <v/>
      </c>
      <c r="D56" s="216"/>
      <c r="E56" s="216"/>
      <c r="F56" s="216"/>
      <c r="G56" s="216"/>
      <c r="H56" s="216"/>
      <c r="I56" s="216"/>
      <c r="J56" s="216"/>
      <c r="K56" s="216" t="str">
        <f>IF(ISBLANK('Liste élèves'!$B56),"",COUNTIF('Résult. ML'!K56:T56,1)/10)</f>
        <v/>
      </c>
      <c r="L56" s="216"/>
      <c r="M56" s="216"/>
      <c r="N56" s="216"/>
      <c r="O56" s="216"/>
      <c r="P56" s="216"/>
      <c r="Q56" s="216"/>
      <c r="R56" s="216"/>
      <c r="S56" s="216"/>
      <c r="T56" s="212"/>
      <c r="U56" s="106" t="str">
        <f>IF(ISBLANK('Liste élèves'!B56),"",(C56*8+K56*10)/18)</f>
        <v/>
      </c>
      <c r="V56" s="213" t="str">
        <f>IF(ISBLANK('Liste élèves'!$B56),"",COUNTIF('Résult. ML'!U56:X56,1)/4)</f>
        <v/>
      </c>
      <c r="W56" s="216"/>
      <c r="X56" s="216"/>
      <c r="Y56" s="216"/>
      <c r="Z56" s="72" t="str">
        <f>IF(ISBLANK('Liste élèves'!$B56),"",COUNTIF('Résult. ML'!Y56,1))</f>
        <v/>
      </c>
      <c r="AA56" s="74" t="str">
        <f>IF(ISBLANK('Liste élèves'!B56),"",(V56*4+Z56)/5)</f>
        <v/>
      </c>
      <c r="AB56" s="213" t="str">
        <f>IF(ISBLANK('Liste élèves'!$B56),"",COUNTIF('Résult. ML'!Z56:AA56,1)/2)</f>
        <v/>
      </c>
      <c r="AC56" s="216"/>
      <c r="AD56" s="212" t="str">
        <f>IF(ISBLANK('Liste élèves'!$B56),"",COUNTIF('Résult. ML'!AB56:AC56,1)/2)</f>
        <v/>
      </c>
      <c r="AE56" s="213"/>
      <c r="AF56" s="110" t="str">
        <f>IF(ISBLANK('Liste élèves'!$B56),"",(AB56*2+AD56*2)/4)</f>
        <v/>
      </c>
      <c r="AG56" s="208" t="str">
        <f>IF(ISBLANK('Liste élèves'!$B56),"",COUNTIF('Résult. ML'!AH56:AJ56,1)/3)</f>
        <v/>
      </c>
      <c r="AH56" s="209"/>
      <c r="AI56" s="209"/>
      <c r="AJ56" s="70" t="str">
        <f>IF(ISBLANK('Liste élèves'!$B56),"",AG56)</f>
        <v/>
      </c>
      <c r="AK56" s="113" t="str">
        <f>IF(ISBLANK('Résult. ML'!AE56),"",COUNTIF('Résult. ML'!AL56,1))</f>
        <v/>
      </c>
      <c r="AL56" s="89" t="str">
        <f>IF(ISBLANK('Liste élèves'!$B56),"",COUNTIF('Résult. ML'!AM56,1))</f>
        <v/>
      </c>
      <c r="AM56" s="70" t="str">
        <f>IF(ISBLANK('Liste élèves'!$B56),"",(AK56+AL56)/2)</f>
        <v/>
      </c>
      <c r="AN56" s="213" t="str">
        <f>IF(ISBLANK('Liste élèves'!$B56),"",COUNTIF('Résult. ML'!AM56:AN56,1)/2)</f>
        <v/>
      </c>
      <c r="AO56" s="212"/>
      <c r="AP56" s="106" t="str">
        <f>IF(ISBLANK('Liste élèves'!$B56),"",AN56)</f>
        <v/>
      </c>
      <c r="AQ56" s="90" t="str">
        <f>IF(ISBLANK('Liste élèves'!$B56),"",COUNTIF('Résult. ML'!AO56,1))</f>
        <v/>
      </c>
      <c r="AR56" s="106" t="str">
        <f>IF(ISBLANK('Liste élèves'!$B56),"",AQ56)</f>
        <v/>
      </c>
      <c r="AS56" s="112" t="str">
        <f>IF(ISBLANK('Liste élèves'!$B56),"",COUNTIF('Résult. ML'!AP56,1))</f>
        <v/>
      </c>
      <c r="AT56" s="146" t="str">
        <f>IF(ISBLANK('Liste élèves'!$B56),"",AS56)</f>
        <v/>
      </c>
      <c r="AU56" s="205" t="str">
        <f>IF(ISBLANK('Liste élèves'!$B56),"",COUNTIF('Résult. ML'!AM56:AO56,1)/3)</f>
        <v/>
      </c>
      <c r="AV56" s="206"/>
      <c r="AW56" s="207"/>
      <c r="AX56" s="145" t="str">
        <f>IF(ISBLANK('Liste élèves'!$B56),"",COUNTIF('Résult. ML'!AP56,1))</f>
        <v/>
      </c>
      <c r="AY56" s="146" t="str">
        <f>IF(ISBLANK('Liste élèves'!$B56),"",(AU56*3+AX56)/4)</f>
        <v/>
      </c>
      <c r="AZ56" s="213" t="str">
        <f>IF(ISBLANK('Liste élèves'!$B56),"",COUNTIF('Résult. ML'!AQ56:AZ56,1)/10)</f>
        <v/>
      </c>
      <c r="BA56" s="216"/>
      <c r="BB56" s="216"/>
      <c r="BC56" s="216"/>
      <c r="BD56" s="216"/>
      <c r="BE56" s="216"/>
      <c r="BF56" s="216"/>
      <c r="BG56" s="216"/>
      <c r="BH56" s="216"/>
      <c r="BI56" s="212"/>
      <c r="BJ56" s="70" t="str">
        <f>IF(ISBLANK('Liste élèves'!$B56),"",AZ56)</f>
        <v/>
      </c>
      <c r="BK56" s="106" t="str">
        <f>IF(ISBLANK('Liste élèves'!$B56),"",(U56*18+AA56*5+AF56*4+AJ56*3+AM56*2+AP56*2+AR56+AT56+AY56*4+BJ56*10)/50)</f>
        <v/>
      </c>
    </row>
    <row r="57" spans="1:63" x14ac:dyDescent="0.2">
      <c r="A57">
        <f>IF(ISBLANK('Liste élèves'!A57),"",('Liste élèves'!A57))</f>
        <v>47</v>
      </c>
      <c r="B57" t="str">
        <f>IF(ISBLANK('Liste élèves'!B57),"",('Liste élèves'!B57))</f>
        <v/>
      </c>
      <c r="C57" s="216" t="str">
        <f>IF(ISBLANK('Liste élèves'!$B57),"",COUNTIF('Résult. ML'!C57:J57,1)/8)</f>
        <v/>
      </c>
      <c r="D57" s="216"/>
      <c r="E57" s="216"/>
      <c r="F57" s="216"/>
      <c r="G57" s="216"/>
      <c r="H57" s="216"/>
      <c r="I57" s="216"/>
      <c r="J57" s="216"/>
      <c r="K57" s="216" t="str">
        <f>IF(ISBLANK('Liste élèves'!$B57),"",COUNTIF('Résult. ML'!K57:T57,1)/10)</f>
        <v/>
      </c>
      <c r="L57" s="216"/>
      <c r="M57" s="216"/>
      <c r="N57" s="216"/>
      <c r="O57" s="216"/>
      <c r="P57" s="216"/>
      <c r="Q57" s="216"/>
      <c r="R57" s="216"/>
      <c r="S57" s="216"/>
      <c r="T57" s="212"/>
      <c r="U57" s="106" t="str">
        <f>IF(ISBLANK('Liste élèves'!B57),"",(C57*8+K57*10)/18)</f>
        <v/>
      </c>
      <c r="V57" s="213" t="str">
        <f>IF(ISBLANK('Liste élèves'!$B57),"",COUNTIF('Résult. ML'!U57:X57,1)/4)</f>
        <v/>
      </c>
      <c r="W57" s="216"/>
      <c r="X57" s="216"/>
      <c r="Y57" s="216"/>
      <c r="Z57" s="72" t="str">
        <f>IF(ISBLANK('Liste élèves'!$B57),"",COUNTIF('Résult. ML'!Y57,1))</f>
        <v/>
      </c>
      <c r="AA57" s="74" t="str">
        <f>IF(ISBLANK('Liste élèves'!B57),"",(V57*4+Z57)/5)</f>
        <v/>
      </c>
      <c r="AB57" s="213" t="str">
        <f>IF(ISBLANK('Liste élèves'!$B57),"",COUNTIF('Résult. ML'!Z57:AA57,1)/2)</f>
        <v/>
      </c>
      <c r="AC57" s="216"/>
      <c r="AD57" s="212" t="str">
        <f>IF(ISBLANK('Liste élèves'!$B57),"",COUNTIF('Résult. ML'!AB57:AC57,1)/2)</f>
        <v/>
      </c>
      <c r="AE57" s="213"/>
      <c r="AF57" s="110" t="str">
        <f>IF(ISBLANK('Liste élèves'!$B57),"",(AB57*2+AD57*2)/4)</f>
        <v/>
      </c>
      <c r="AG57" s="208" t="str">
        <f>IF(ISBLANK('Liste élèves'!$B57),"",COUNTIF('Résult. ML'!AH57:AJ57,1)/3)</f>
        <v/>
      </c>
      <c r="AH57" s="209"/>
      <c r="AI57" s="209"/>
      <c r="AJ57" s="70" t="str">
        <f>IF(ISBLANK('Liste élèves'!$B57),"",AG57)</f>
        <v/>
      </c>
      <c r="AK57" s="113" t="str">
        <f>IF(ISBLANK('Résult. ML'!AE57),"",COUNTIF('Résult. ML'!AL57,1))</f>
        <v/>
      </c>
      <c r="AL57" s="89" t="str">
        <f>IF(ISBLANK('Liste élèves'!$B57),"",COUNTIF('Résult. ML'!AM57,1))</f>
        <v/>
      </c>
      <c r="AM57" s="70" t="str">
        <f>IF(ISBLANK('Liste élèves'!$B57),"",(AK57+AL57)/2)</f>
        <v/>
      </c>
      <c r="AN57" s="213" t="str">
        <f>IF(ISBLANK('Liste élèves'!$B57),"",COUNTIF('Résult. ML'!AM57:AN57,1)/2)</f>
        <v/>
      </c>
      <c r="AO57" s="212"/>
      <c r="AP57" s="106" t="str">
        <f>IF(ISBLANK('Liste élèves'!$B57),"",AN57)</f>
        <v/>
      </c>
      <c r="AQ57" s="90" t="str">
        <f>IF(ISBLANK('Liste élèves'!$B57),"",COUNTIF('Résult. ML'!AO57,1))</f>
        <v/>
      </c>
      <c r="AR57" s="106" t="str">
        <f>IF(ISBLANK('Liste élèves'!$B57),"",AQ57)</f>
        <v/>
      </c>
      <c r="AS57" s="112" t="str">
        <f>IF(ISBLANK('Liste élèves'!$B57),"",COUNTIF('Résult. ML'!AP57,1))</f>
        <v/>
      </c>
      <c r="AT57" s="146" t="str">
        <f>IF(ISBLANK('Liste élèves'!$B57),"",AS57)</f>
        <v/>
      </c>
      <c r="AU57" s="205" t="str">
        <f>IF(ISBLANK('Liste élèves'!$B57),"",COUNTIF('Résult. ML'!AM57:AO57,1)/3)</f>
        <v/>
      </c>
      <c r="AV57" s="206"/>
      <c r="AW57" s="207"/>
      <c r="AX57" s="145" t="str">
        <f>IF(ISBLANK('Liste élèves'!$B57),"",COUNTIF('Résult. ML'!AP57,1))</f>
        <v/>
      </c>
      <c r="AY57" s="146" t="str">
        <f>IF(ISBLANK('Liste élèves'!$B57),"",(AU57*3+AX57)/4)</f>
        <v/>
      </c>
      <c r="AZ57" s="213" t="str">
        <f>IF(ISBLANK('Liste élèves'!$B57),"",COUNTIF('Résult. ML'!AQ57:AZ57,1)/10)</f>
        <v/>
      </c>
      <c r="BA57" s="216"/>
      <c r="BB57" s="216"/>
      <c r="BC57" s="216"/>
      <c r="BD57" s="216"/>
      <c r="BE57" s="216"/>
      <c r="BF57" s="216"/>
      <c r="BG57" s="216"/>
      <c r="BH57" s="216"/>
      <c r="BI57" s="212"/>
      <c r="BJ57" s="70" t="str">
        <f>IF(ISBLANK('Liste élèves'!$B57),"",AZ57)</f>
        <v/>
      </c>
      <c r="BK57" s="106" t="str">
        <f>IF(ISBLANK('Liste élèves'!$B57),"",(U57*18+AA57*5+AF57*4+AJ57*3+AM57*2+AP57*2+AR57+AT57+AY57*4+BJ57*10)/50)</f>
        <v/>
      </c>
    </row>
    <row r="58" spans="1:63" x14ac:dyDescent="0.2">
      <c r="A58">
        <f>IF(ISBLANK('Liste élèves'!A58),"",('Liste élèves'!A58))</f>
        <v>48</v>
      </c>
      <c r="B58" t="str">
        <f>IF(ISBLANK('Liste élèves'!B58),"",('Liste élèves'!B58))</f>
        <v/>
      </c>
      <c r="C58" s="216" t="str">
        <f>IF(ISBLANK('Liste élèves'!$B58),"",COUNTIF('Résult. ML'!C58:J58,1)/8)</f>
        <v/>
      </c>
      <c r="D58" s="216"/>
      <c r="E58" s="216"/>
      <c r="F58" s="216"/>
      <c r="G58" s="216"/>
      <c r="H58" s="216"/>
      <c r="I58" s="216"/>
      <c r="J58" s="216"/>
      <c r="K58" s="216" t="str">
        <f>IF(ISBLANK('Liste élèves'!$B58),"",COUNTIF('Résult. ML'!K58:T58,1)/10)</f>
        <v/>
      </c>
      <c r="L58" s="216"/>
      <c r="M58" s="216"/>
      <c r="N58" s="216"/>
      <c r="O58" s="216"/>
      <c r="P58" s="216"/>
      <c r="Q58" s="216"/>
      <c r="R58" s="216"/>
      <c r="S58" s="216"/>
      <c r="T58" s="212"/>
      <c r="U58" s="106" t="str">
        <f>IF(ISBLANK('Liste élèves'!B58),"",(C58*8+K58*10)/18)</f>
        <v/>
      </c>
      <c r="V58" s="213" t="str">
        <f>IF(ISBLANK('Liste élèves'!$B58),"",COUNTIF('Résult. ML'!U58:X58,1)/4)</f>
        <v/>
      </c>
      <c r="W58" s="216"/>
      <c r="X58" s="216"/>
      <c r="Y58" s="216"/>
      <c r="Z58" s="72" t="str">
        <f>IF(ISBLANK('Liste élèves'!$B58),"",COUNTIF('Résult. ML'!Y58,1))</f>
        <v/>
      </c>
      <c r="AA58" s="74" t="str">
        <f>IF(ISBLANK('Liste élèves'!B58),"",(V58*4+Z58)/5)</f>
        <v/>
      </c>
      <c r="AB58" s="213" t="str">
        <f>IF(ISBLANK('Liste élèves'!$B58),"",COUNTIF('Résult. ML'!Z58:AA58,1)/2)</f>
        <v/>
      </c>
      <c r="AC58" s="216"/>
      <c r="AD58" s="212" t="str">
        <f>IF(ISBLANK('Liste élèves'!$B58),"",COUNTIF('Résult. ML'!AB58:AC58,1)/2)</f>
        <v/>
      </c>
      <c r="AE58" s="213"/>
      <c r="AF58" s="110" t="str">
        <f>IF(ISBLANK('Liste élèves'!$B58),"",(AB58*2+AD58*2)/4)</f>
        <v/>
      </c>
      <c r="AG58" s="208" t="str">
        <f>IF(ISBLANK('Liste élèves'!$B58),"",COUNTIF('Résult. ML'!AH58:AJ58,1)/3)</f>
        <v/>
      </c>
      <c r="AH58" s="209"/>
      <c r="AI58" s="209"/>
      <c r="AJ58" s="70" t="str">
        <f>IF(ISBLANK('Liste élèves'!$B58),"",AG58)</f>
        <v/>
      </c>
      <c r="AK58" s="113" t="str">
        <f>IF(ISBLANK('Résult. ML'!AE58),"",COUNTIF('Résult. ML'!AL58,1))</f>
        <v/>
      </c>
      <c r="AL58" s="89" t="str">
        <f>IF(ISBLANK('Liste élèves'!$B58),"",COUNTIF('Résult. ML'!AM58,1))</f>
        <v/>
      </c>
      <c r="AM58" s="70" t="str">
        <f>IF(ISBLANK('Liste élèves'!$B58),"",(AK58+AL58)/2)</f>
        <v/>
      </c>
      <c r="AN58" s="213" t="str">
        <f>IF(ISBLANK('Liste élèves'!$B58),"",COUNTIF('Résult. ML'!AM58:AN58,1)/2)</f>
        <v/>
      </c>
      <c r="AO58" s="212"/>
      <c r="AP58" s="106" t="str">
        <f>IF(ISBLANK('Liste élèves'!$B58),"",AN58)</f>
        <v/>
      </c>
      <c r="AQ58" s="90" t="str">
        <f>IF(ISBLANK('Liste élèves'!$B58),"",COUNTIF('Résult. ML'!AO58,1))</f>
        <v/>
      </c>
      <c r="AR58" s="106" t="str">
        <f>IF(ISBLANK('Liste élèves'!$B58),"",AQ58)</f>
        <v/>
      </c>
      <c r="AS58" s="112" t="str">
        <f>IF(ISBLANK('Liste élèves'!$B58),"",COUNTIF('Résult. ML'!AP58,1))</f>
        <v/>
      </c>
      <c r="AT58" s="146" t="str">
        <f>IF(ISBLANK('Liste élèves'!$B58),"",AS58)</f>
        <v/>
      </c>
      <c r="AU58" s="205" t="str">
        <f>IF(ISBLANK('Liste élèves'!$B58),"",COUNTIF('Résult. ML'!AM58:AO58,1)/3)</f>
        <v/>
      </c>
      <c r="AV58" s="206"/>
      <c r="AW58" s="207"/>
      <c r="AX58" s="145" t="str">
        <f>IF(ISBLANK('Liste élèves'!$B58),"",COUNTIF('Résult. ML'!AP58,1))</f>
        <v/>
      </c>
      <c r="AY58" s="146" t="str">
        <f>IF(ISBLANK('Liste élèves'!$B58),"",(AU58*3+AX58)/4)</f>
        <v/>
      </c>
      <c r="AZ58" s="213" t="str">
        <f>IF(ISBLANK('Liste élèves'!$B58),"",COUNTIF('Résult. ML'!AQ58:AZ58,1)/10)</f>
        <v/>
      </c>
      <c r="BA58" s="216"/>
      <c r="BB58" s="216"/>
      <c r="BC58" s="216"/>
      <c r="BD58" s="216"/>
      <c r="BE58" s="216"/>
      <c r="BF58" s="216"/>
      <c r="BG58" s="216"/>
      <c r="BH58" s="216"/>
      <c r="BI58" s="212"/>
      <c r="BJ58" s="70" t="str">
        <f>IF(ISBLANK('Liste élèves'!$B58),"",AZ58)</f>
        <v/>
      </c>
      <c r="BK58" s="106" t="str">
        <f>IF(ISBLANK('Liste élèves'!$B58),"",(U58*18+AA58*5+AF58*4+AJ58*3+AM58*2+AP58*2+AR58+AT58+AY58*4+BJ58*10)/50)</f>
        <v/>
      </c>
    </row>
    <row r="59" spans="1:63" x14ac:dyDescent="0.2">
      <c r="A59">
        <f>IF(ISBLANK('Liste élèves'!A59),"",('Liste élèves'!A59))</f>
        <v>49</v>
      </c>
      <c r="B59" t="str">
        <f>IF(ISBLANK('Liste élèves'!B59),"",('Liste élèves'!B59))</f>
        <v/>
      </c>
      <c r="C59" s="216" t="str">
        <f>IF(ISBLANK('Liste élèves'!$B59),"",COUNTIF('Résult. ML'!C59:J59,1)/8)</f>
        <v/>
      </c>
      <c r="D59" s="216"/>
      <c r="E59" s="216"/>
      <c r="F59" s="216"/>
      <c r="G59" s="216"/>
      <c r="H59" s="216"/>
      <c r="I59" s="216"/>
      <c r="J59" s="216"/>
      <c r="K59" s="216" t="str">
        <f>IF(ISBLANK('Liste élèves'!$B59),"",COUNTIF('Résult. ML'!K59:T59,1)/10)</f>
        <v/>
      </c>
      <c r="L59" s="216"/>
      <c r="M59" s="216"/>
      <c r="N59" s="216"/>
      <c r="O59" s="216"/>
      <c r="P59" s="216"/>
      <c r="Q59" s="216"/>
      <c r="R59" s="216"/>
      <c r="S59" s="216"/>
      <c r="T59" s="212"/>
      <c r="U59" s="106" t="str">
        <f>IF(ISBLANK('Liste élèves'!B59),"",(C59*8+K59*10)/18)</f>
        <v/>
      </c>
      <c r="V59" s="213" t="str">
        <f>IF(ISBLANK('Liste élèves'!$B59),"",COUNTIF('Résult. ML'!U59:X59,1)/4)</f>
        <v/>
      </c>
      <c r="W59" s="216"/>
      <c r="X59" s="216"/>
      <c r="Y59" s="216"/>
      <c r="Z59" s="72" t="str">
        <f>IF(ISBLANK('Liste élèves'!$B59),"",COUNTIF('Résult. ML'!Y59,1))</f>
        <v/>
      </c>
      <c r="AA59" s="74" t="str">
        <f>IF(ISBLANK('Liste élèves'!B59),"",(V59*4+Z59)/5)</f>
        <v/>
      </c>
      <c r="AB59" s="213" t="str">
        <f>IF(ISBLANK('Liste élèves'!$B59),"",COUNTIF('Résult. ML'!Z59:AA59,1)/2)</f>
        <v/>
      </c>
      <c r="AC59" s="216"/>
      <c r="AD59" s="212" t="str">
        <f>IF(ISBLANK('Liste élèves'!$B59),"",COUNTIF('Résult. ML'!AB59:AC59,1)/2)</f>
        <v/>
      </c>
      <c r="AE59" s="213"/>
      <c r="AF59" s="110" t="str">
        <f>IF(ISBLANK('Liste élèves'!$B59),"",(AB59*2+AD59*2)/4)</f>
        <v/>
      </c>
      <c r="AG59" s="208" t="str">
        <f>IF(ISBLANK('Liste élèves'!$B59),"",COUNTIF('Résult. ML'!AH59:AJ59,1)/3)</f>
        <v/>
      </c>
      <c r="AH59" s="209"/>
      <c r="AI59" s="209"/>
      <c r="AJ59" s="70" t="str">
        <f>IF(ISBLANK('Liste élèves'!$B59),"",AG59)</f>
        <v/>
      </c>
      <c r="AK59" s="113" t="str">
        <f>IF(ISBLANK('Résult. ML'!AE59),"",COUNTIF('Résult. ML'!AL59,1))</f>
        <v/>
      </c>
      <c r="AL59" s="89" t="str">
        <f>IF(ISBLANK('Liste élèves'!$B59),"",COUNTIF('Résult. ML'!AM59,1))</f>
        <v/>
      </c>
      <c r="AM59" s="70" t="str">
        <f>IF(ISBLANK('Liste élèves'!$B59),"",(AK59+AL59)/2)</f>
        <v/>
      </c>
      <c r="AN59" s="213" t="str">
        <f>IF(ISBLANK('Liste élèves'!$B59),"",COUNTIF('Résult. ML'!AM59:AN59,1)/2)</f>
        <v/>
      </c>
      <c r="AO59" s="212"/>
      <c r="AP59" s="106" t="str">
        <f>IF(ISBLANK('Liste élèves'!$B59),"",AN59)</f>
        <v/>
      </c>
      <c r="AQ59" s="90" t="str">
        <f>IF(ISBLANK('Liste élèves'!$B59),"",COUNTIF('Résult. ML'!AO59,1))</f>
        <v/>
      </c>
      <c r="AR59" s="106" t="str">
        <f>IF(ISBLANK('Liste élèves'!$B59),"",AQ59)</f>
        <v/>
      </c>
      <c r="AS59" s="112" t="str">
        <f>IF(ISBLANK('Liste élèves'!$B59),"",COUNTIF('Résult. ML'!AP59,1))</f>
        <v/>
      </c>
      <c r="AT59" s="146" t="str">
        <f>IF(ISBLANK('Liste élèves'!$B59),"",AS59)</f>
        <v/>
      </c>
      <c r="AU59" s="205" t="str">
        <f>IF(ISBLANK('Liste élèves'!$B59),"",COUNTIF('Résult. ML'!AM59:AO59,1)/3)</f>
        <v/>
      </c>
      <c r="AV59" s="206"/>
      <c r="AW59" s="207"/>
      <c r="AX59" s="145" t="str">
        <f>IF(ISBLANK('Liste élèves'!$B59),"",COUNTIF('Résult. ML'!AP59,1))</f>
        <v/>
      </c>
      <c r="AY59" s="146" t="str">
        <f>IF(ISBLANK('Liste élèves'!$B59),"",(AU59*3+AX59)/4)</f>
        <v/>
      </c>
      <c r="AZ59" s="213" t="str">
        <f>IF(ISBLANK('Liste élèves'!$B59),"",COUNTIF('Résult. ML'!AQ59:AZ59,1)/10)</f>
        <v/>
      </c>
      <c r="BA59" s="216"/>
      <c r="BB59" s="216"/>
      <c r="BC59" s="216"/>
      <c r="BD59" s="216"/>
      <c r="BE59" s="216"/>
      <c r="BF59" s="216"/>
      <c r="BG59" s="216"/>
      <c r="BH59" s="216"/>
      <c r="BI59" s="212"/>
      <c r="BJ59" s="70" t="str">
        <f>IF(ISBLANK('Liste élèves'!$B59),"",AZ59)</f>
        <v/>
      </c>
      <c r="BK59" s="106" t="str">
        <f>IF(ISBLANK('Liste élèves'!$B59),"",(U59*18+AA59*5+AF59*4+AJ59*3+AM59*2+AP59*2+AR59+AT59+AY59*4+BJ59*10)/50)</f>
        <v/>
      </c>
    </row>
    <row r="60" spans="1:63" x14ac:dyDescent="0.2">
      <c r="A60">
        <f>IF(ISBLANK('Liste élèves'!A60),"",('Liste élèves'!A60))</f>
        <v>50</v>
      </c>
      <c r="B60" t="str">
        <f>IF(ISBLANK('Liste élèves'!B60),"",('Liste élèves'!B60))</f>
        <v/>
      </c>
      <c r="C60" s="216" t="str">
        <f>IF(ISBLANK('Liste élèves'!$B60),"",COUNTIF('Résult. ML'!C60:J60,1)/8)</f>
        <v/>
      </c>
      <c r="D60" s="216"/>
      <c r="E60" s="216"/>
      <c r="F60" s="216"/>
      <c r="G60" s="216"/>
      <c r="H60" s="216"/>
      <c r="I60" s="216"/>
      <c r="J60" s="216"/>
      <c r="K60" s="216" t="str">
        <f>IF(ISBLANK('Liste élèves'!$B60),"",COUNTIF('Résult. ML'!K60:T60,1)/10)</f>
        <v/>
      </c>
      <c r="L60" s="216"/>
      <c r="M60" s="216"/>
      <c r="N60" s="216"/>
      <c r="O60" s="216"/>
      <c r="P60" s="216"/>
      <c r="Q60" s="216"/>
      <c r="R60" s="216"/>
      <c r="S60" s="216"/>
      <c r="T60" s="212"/>
      <c r="U60" s="106" t="str">
        <f>IF(ISBLANK('Liste élèves'!B60),"",(C60*8+K60*10)/18)</f>
        <v/>
      </c>
      <c r="V60" s="213" t="str">
        <f>IF(ISBLANK('Liste élèves'!$B60),"",COUNTIF('Résult. ML'!U60:X60,1)/4)</f>
        <v/>
      </c>
      <c r="W60" s="216"/>
      <c r="X60" s="216"/>
      <c r="Y60" s="216"/>
      <c r="Z60" s="72" t="str">
        <f>IF(ISBLANK('Liste élèves'!$B60),"",COUNTIF('Résult. ML'!Y60,1))</f>
        <v/>
      </c>
      <c r="AA60" s="74" t="str">
        <f>IF(ISBLANK('Liste élèves'!B60),"",(V60*4+Z60)/5)</f>
        <v/>
      </c>
      <c r="AB60" s="213" t="str">
        <f>IF(ISBLANK('Liste élèves'!$B60),"",COUNTIF('Résult. ML'!Z60:AA60,1)/2)</f>
        <v/>
      </c>
      <c r="AC60" s="216"/>
      <c r="AD60" s="212" t="str">
        <f>IF(ISBLANK('Liste élèves'!$B60),"",COUNTIF('Résult. ML'!AB60:AC60,1)/2)</f>
        <v/>
      </c>
      <c r="AE60" s="213"/>
      <c r="AF60" s="110" t="str">
        <f>IF(ISBLANK('Liste élèves'!$B60),"",(AB60*2+AD60*2)/4)</f>
        <v/>
      </c>
      <c r="AG60" s="208" t="str">
        <f>IF(ISBLANK('Liste élèves'!$B60),"",COUNTIF('Résult. ML'!AH60:AJ60,1)/3)</f>
        <v/>
      </c>
      <c r="AH60" s="209"/>
      <c r="AI60" s="209"/>
      <c r="AJ60" s="70" t="str">
        <f>IF(ISBLANK('Liste élèves'!$B60),"",AG60)</f>
        <v/>
      </c>
      <c r="AK60" s="113" t="str">
        <f>IF(ISBLANK('Résult. ML'!AE60),"",COUNTIF('Résult. ML'!AL60,1))</f>
        <v/>
      </c>
      <c r="AL60" s="89" t="str">
        <f>IF(ISBLANK('Liste élèves'!$B60),"",COUNTIF('Résult. ML'!AM60,1))</f>
        <v/>
      </c>
      <c r="AM60" s="70" t="str">
        <f>IF(ISBLANK('Liste élèves'!$B60),"",(AK60+AL60)/2)</f>
        <v/>
      </c>
      <c r="AN60" s="213" t="str">
        <f>IF(ISBLANK('Liste élèves'!$B60),"",COUNTIF('Résult. ML'!AM60:AN60,1)/2)</f>
        <v/>
      </c>
      <c r="AO60" s="212"/>
      <c r="AP60" s="106" t="str">
        <f>IF(ISBLANK('Liste élèves'!$B60),"",AN60)</f>
        <v/>
      </c>
      <c r="AQ60" s="90" t="str">
        <f>IF(ISBLANK('Liste élèves'!$B60),"",COUNTIF('Résult. ML'!AO60,1))</f>
        <v/>
      </c>
      <c r="AR60" s="106" t="str">
        <f>IF(ISBLANK('Liste élèves'!$B60),"",AQ60)</f>
        <v/>
      </c>
      <c r="AS60" s="112" t="str">
        <f>IF(ISBLANK('Liste élèves'!$B60),"",COUNTIF('Résult. ML'!AP60,1))</f>
        <v/>
      </c>
      <c r="AT60" s="146" t="str">
        <f>IF(ISBLANK('Liste élèves'!$B60),"",AS60)</f>
        <v/>
      </c>
      <c r="AU60" s="205" t="str">
        <f>IF(ISBLANK('Liste élèves'!$B60),"",COUNTIF('Résult. ML'!AM60:AO60,1)/3)</f>
        <v/>
      </c>
      <c r="AV60" s="206"/>
      <c r="AW60" s="207"/>
      <c r="AX60" s="145" t="str">
        <f>IF(ISBLANK('Liste élèves'!$B60),"",COUNTIF('Résult. ML'!AP60,1))</f>
        <v/>
      </c>
      <c r="AY60" s="146" t="str">
        <f>IF(ISBLANK('Liste élèves'!$B60),"",(AU60*3+AX60)/4)</f>
        <v/>
      </c>
      <c r="AZ60" s="213" t="str">
        <f>IF(ISBLANK('Liste élèves'!$B60),"",COUNTIF('Résult. ML'!AQ60:AZ60,1)/10)</f>
        <v/>
      </c>
      <c r="BA60" s="216"/>
      <c r="BB60" s="216"/>
      <c r="BC60" s="216"/>
      <c r="BD60" s="216"/>
      <c r="BE60" s="216"/>
      <c r="BF60" s="216"/>
      <c r="BG60" s="216"/>
      <c r="BH60" s="216"/>
      <c r="BI60" s="212"/>
      <c r="BJ60" s="70" t="str">
        <f>IF(ISBLANK('Liste élèves'!$B60),"",AZ60)</f>
        <v/>
      </c>
      <c r="BK60" s="106" t="str">
        <f>IF(ISBLANK('Liste élèves'!$B60),"",(U60*18+AA60*5+AF60*4+AJ60*3+AM60*2+AP60*2+AR60+AT60+AY60*4+BJ60*10)/50)</f>
        <v/>
      </c>
    </row>
    <row r="61" spans="1:63" x14ac:dyDescent="0.2">
      <c r="A61">
        <f>IF(ISBLANK('Liste élèves'!A61),"",('Liste élèves'!A61))</f>
        <v>51</v>
      </c>
      <c r="B61" t="str">
        <f>IF(ISBLANK('Liste élèves'!B61),"",('Liste élèves'!B61))</f>
        <v/>
      </c>
      <c r="C61" s="216" t="str">
        <f>IF(ISBLANK('Liste élèves'!$B61),"",COUNTIF('Résult. ML'!C61:J61,1)/8)</f>
        <v/>
      </c>
      <c r="D61" s="216"/>
      <c r="E61" s="216"/>
      <c r="F61" s="216"/>
      <c r="G61" s="216"/>
      <c r="H61" s="216"/>
      <c r="I61" s="216"/>
      <c r="J61" s="216"/>
      <c r="K61" s="216" t="str">
        <f>IF(ISBLANK('Liste élèves'!$B61),"",COUNTIF('Résult. ML'!K61:T61,1)/10)</f>
        <v/>
      </c>
      <c r="L61" s="216"/>
      <c r="M61" s="216"/>
      <c r="N61" s="216"/>
      <c r="O61" s="216"/>
      <c r="P61" s="216"/>
      <c r="Q61" s="216"/>
      <c r="R61" s="216"/>
      <c r="S61" s="216"/>
      <c r="T61" s="212"/>
      <c r="U61" s="106" t="str">
        <f>IF(ISBLANK('Liste élèves'!B61),"",(C61*8+K61*10)/18)</f>
        <v/>
      </c>
      <c r="V61" s="213" t="str">
        <f>IF(ISBLANK('Liste élèves'!$B61),"",COUNTIF('Résult. ML'!U61:X61,1)/4)</f>
        <v/>
      </c>
      <c r="W61" s="216"/>
      <c r="X61" s="216"/>
      <c r="Y61" s="216"/>
      <c r="Z61" s="72" t="str">
        <f>IF(ISBLANK('Liste élèves'!$B61),"",COUNTIF('Résult. ML'!Y61,1))</f>
        <v/>
      </c>
      <c r="AA61" s="74" t="str">
        <f>IF(ISBLANK('Liste élèves'!B61),"",(V61*4+Z61)/5)</f>
        <v/>
      </c>
      <c r="AB61" s="213" t="str">
        <f>IF(ISBLANK('Liste élèves'!$B61),"",COUNTIF('Résult. ML'!Z61:AA61,1)/2)</f>
        <v/>
      </c>
      <c r="AC61" s="216"/>
      <c r="AD61" s="212" t="str">
        <f>IF(ISBLANK('Liste élèves'!$B61),"",COUNTIF('Résult. ML'!AB61:AC61,1)/2)</f>
        <v/>
      </c>
      <c r="AE61" s="213"/>
      <c r="AF61" s="110" t="str">
        <f>IF(ISBLANK('Liste élèves'!$B61),"",(AB61*2+AD61*2)/4)</f>
        <v/>
      </c>
      <c r="AG61" s="208" t="str">
        <f>IF(ISBLANK('Liste élèves'!$B61),"",COUNTIF('Résult. ML'!AH61:AJ61,1)/3)</f>
        <v/>
      </c>
      <c r="AH61" s="209"/>
      <c r="AI61" s="209"/>
      <c r="AJ61" s="70" t="str">
        <f>IF(ISBLANK('Liste élèves'!$B61),"",AG61)</f>
        <v/>
      </c>
      <c r="AK61" s="113" t="str">
        <f>IF(ISBLANK('Résult. ML'!AE61),"",COUNTIF('Résult. ML'!AL61,1))</f>
        <v/>
      </c>
      <c r="AL61" s="89" t="str">
        <f>IF(ISBLANK('Liste élèves'!$B61),"",COUNTIF('Résult. ML'!AM61,1))</f>
        <v/>
      </c>
      <c r="AM61" s="70" t="str">
        <f>IF(ISBLANK('Liste élèves'!$B61),"",(AK61+AL61)/2)</f>
        <v/>
      </c>
      <c r="AN61" s="213" t="str">
        <f>IF(ISBLANK('Liste élèves'!$B61),"",COUNTIF('Résult. ML'!AM61:AN61,1)/2)</f>
        <v/>
      </c>
      <c r="AO61" s="212"/>
      <c r="AP61" s="106" t="str">
        <f>IF(ISBLANK('Liste élèves'!$B61),"",AN61)</f>
        <v/>
      </c>
      <c r="AQ61" s="90" t="str">
        <f>IF(ISBLANK('Liste élèves'!$B61),"",COUNTIF('Résult. ML'!AO61,1))</f>
        <v/>
      </c>
      <c r="AR61" s="106" t="str">
        <f>IF(ISBLANK('Liste élèves'!$B61),"",AQ61)</f>
        <v/>
      </c>
      <c r="AS61" s="112" t="str">
        <f>IF(ISBLANK('Liste élèves'!$B61),"",COUNTIF('Résult. ML'!AP61,1))</f>
        <v/>
      </c>
      <c r="AT61" s="146" t="str">
        <f>IF(ISBLANK('Liste élèves'!$B61),"",AS61)</f>
        <v/>
      </c>
      <c r="AU61" s="205" t="str">
        <f>IF(ISBLANK('Liste élèves'!$B61),"",COUNTIF('Résult. ML'!AM61:AO61,1)/3)</f>
        <v/>
      </c>
      <c r="AV61" s="206"/>
      <c r="AW61" s="207"/>
      <c r="AX61" s="145" t="str">
        <f>IF(ISBLANK('Liste élèves'!$B61),"",COUNTIF('Résult. ML'!AP61,1))</f>
        <v/>
      </c>
      <c r="AY61" s="146" t="str">
        <f>IF(ISBLANK('Liste élèves'!$B61),"",(AU61*3+AX61)/4)</f>
        <v/>
      </c>
      <c r="AZ61" s="213" t="str">
        <f>IF(ISBLANK('Liste élèves'!$B61),"",COUNTIF('Résult. ML'!AQ61:AZ61,1)/10)</f>
        <v/>
      </c>
      <c r="BA61" s="216"/>
      <c r="BB61" s="216"/>
      <c r="BC61" s="216"/>
      <c r="BD61" s="216"/>
      <c r="BE61" s="216"/>
      <c r="BF61" s="216"/>
      <c r="BG61" s="216"/>
      <c r="BH61" s="216"/>
      <c r="BI61" s="212"/>
      <c r="BJ61" s="70" t="str">
        <f>IF(ISBLANK('Liste élèves'!$B61),"",AZ61)</f>
        <v/>
      </c>
      <c r="BK61" s="106" t="str">
        <f>IF(ISBLANK('Liste élèves'!$B61),"",(U61*18+AA61*5+AF61*4+AJ61*3+AM61*2+AP61*2+AR61+AT61+AY61*4+BJ61*10)/50)</f>
        <v/>
      </c>
    </row>
    <row r="62" spans="1:63" x14ac:dyDescent="0.2">
      <c r="A62">
        <f>IF(ISBLANK('Liste élèves'!A62),"",('Liste élèves'!A62))</f>
        <v>52</v>
      </c>
      <c r="B62" t="str">
        <f>IF(ISBLANK('Liste élèves'!B62),"",('Liste élèves'!B62))</f>
        <v/>
      </c>
      <c r="C62" s="216" t="str">
        <f>IF(ISBLANK('Liste élèves'!$B62),"",COUNTIF('Résult. ML'!C62:J62,1)/8)</f>
        <v/>
      </c>
      <c r="D62" s="216"/>
      <c r="E62" s="216"/>
      <c r="F62" s="216"/>
      <c r="G62" s="216"/>
      <c r="H62" s="216"/>
      <c r="I62" s="216"/>
      <c r="J62" s="216"/>
      <c r="K62" s="216" t="str">
        <f>IF(ISBLANK('Liste élèves'!$B62),"",COUNTIF('Résult. ML'!K62:T62,1)/10)</f>
        <v/>
      </c>
      <c r="L62" s="216"/>
      <c r="M62" s="216"/>
      <c r="N62" s="216"/>
      <c r="O62" s="216"/>
      <c r="P62" s="216"/>
      <c r="Q62" s="216"/>
      <c r="R62" s="216"/>
      <c r="S62" s="216"/>
      <c r="T62" s="212"/>
      <c r="U62" s="106" t="str">
        <f>IF(ISBLANK('Liste élèves'!B62),"",(C62*8+K62*10)/18)</f>
        <v/>
      </c>
      <c r="V62" s="213" t="str">
        <f>IF(ISBLANK('Liste élèves'!$B62),"",COUNTIF('Résult. ML'!U62:X62,1)/4)</f>
        <v/>
      </c>
      <c r="W62" s="216"/>
      <c r="X62" s="216"/>
      <c r="Y62" s="216"/>
      <c r="Z62" s="72" t="str">
        <f>IF(ISBLANK('Liste élèves'!$B62),"",COUNTIF('Résult. ML'!Y62,1))</f>
        <v/>
      </c>
      <c r="AA62" s="74" t="str">
        <f>IF(ISBLANK('Liste élèves'!B62),"",(V62*4+Z62)/5)</f>
        <v/>
      </c>
      <c r="AB62" s="213" t="str">
        <f>IF(ISBLANK('Liste élèves'!$B62),"",COUNTIF('Résult. ML'!Z62:AA62,1)/2)</f>
        <v/>
      </c>
      <c r="AC62" s="216"/>
      <c r="AD62" s="212" t="str">
        <f>IF(ISBLANK('Liste élèves'!$B62),"",COUNTIF('Résult. ML'!AB62:AC62,1)/2)</f>
        <v/>
      </c>
      <c r="AE62" s="213"/>
      <c r="AF62" s="110" t="str">
        <f>IF(ISBLANK('Liste élèves'!$B62),"",(AB62*2+AD62*2)/4)</f>
        <v/>
      </c>
      <c r="AG62" s="208" t="str">
        <f>IF(ISBLANK('Liste élèves'!$B62),"",COUNTIF('Résult. ML'!AH62:AJ62,1)/3)</f>
        <v/>
      </c>
      <c r="AH62" s="209"/>
      <c r="AI62" s="209"/>
      <c r="AJ62" s="70" t="str">
        <f>IF(ISBLANK('Liste élèves'!$B62),"",AG62)</f>
        <v/>
      </c>
      <c r="AK62" s="113" t="str">
        <f>IF(ISBLANK('Résult. ML'!AE62),"",COUNTIF('Résult. ML'!AL62,1))</f>
        <v/>
      </c>
      <c r="AL62" s="89" t="str">
        <f>IF(ISBLANK('Liste élèves'!$B62),"",COUNTIF('Résult. ML'!AM62,1))</f>
        <v/>
      </c>
      <c r="AM62" s="70" t="str">
        <f>IF(ISBLANK('Liste élèves'!$B62),"",(AK62+AL62)/2)</f>
        <v/>
      </c>
      <c r="AN62" s="213" t="str">
        <f>IF(ISBLANK('Liste élèves'!$B62),"",COUNTIF('Résult. ML'!AM62:AN62,1)/2)</f>
        <v/>
      </c>
      <c r="AO62" s="212"/>
      <c r="AP62" s="106" t="str">
        <f>IF(ISBLANK('Liste élèves'!$B62),"",AN62)</f>
        <v/>
      </c>
      <c r="AQ62" s="90" t="str">
        <f>IF(ISBLANK('Liste élèves'!$B62),"",COUNTIF('Résult. ML'!AO62,1))</f>
        <v/>
      </c>
      <c r="AR62" s="106" t="str">
        <f>IF(ISBLANK('Liste élèves'!$B62),"",AQ62)</f>
        <v/>
      </c>
      <c r="AS62" s="112" t="str">
        <f>IF(ISBLANK('Liste élèves'!$B62),"",COUNTIF('Résult. ML'!AP62,1))</f>
        <v/>
      </c>
      <c r="AT62" s="146" t="str">
        <f>IF(ISBLANK('Liste élèves'!$B62),"",AS62)</f>
        <v/>
      </c>
      <c r="AU62" s="205" t="str">
        <f>IF(ISBLANK('Liste élèves'!$B62),"",COUNTIF('Résult. ML'!AM62:AO62,1)/3)</f>
        <v/>
      </c>
      <c r="AV62" s="206"/>
      <c r="AW62" s="207"/>
      <c r="AX62" s="145" t="str">
        <f>IF(ISBLANK('Liste élèves'!$B62),"",COUNTIF('Résult. ML'!AP62,1))</f>
        <v/>
      </c>
      <c r="AY62" s="146" t="str">
        <f>IF(ISBLANK('Liste élèves'!$B62),"",(AU62*3+AX62)/4)</f>
        <v/>
      </c>
      <c r="AZ62" s="213" t="str">
        <f>IF(ISBLANK('Liste élèves'!$B62),"",COUNTIF('Résult. ML'!AQ62:AZ62,1)/10)</f>
        <v/>
      </c>
      <c r="BA62" s="216"/>
      <c r="BB62" s="216"/>
      <c r="BC62" s="216"/>
      <c r="BD62" s="216"/>
      <c r="BE62" s="216"/>
      <c r="BF62" s="216"/>
      <c r="BG62" s="216"/>
      <c r="BH62" s="216"/>
      <c r="BI62" s="212"/>
      <c r="BJ62" s="70" t="str">
        <f>IF(ISBLANK('Liste élèves'!$B62),"",AZ62)</f>
        <v/>
      </c>
      <c r="BK62" s="106" t="str">
        <f>IF(ISBLANK('Liste élèves'!$B62),"",(U62*18+AA62*5+AF62*4+AJ62*3+AM62*2+AP62*2+AR62+AT62+AY62*4+BJ62*10)/50)</f>
        <v/>
      </c>
    </row>
    <row r="63" spans="1:63" x14ac:dyDescent="0.2">
      <c r="A63">
        <f>IF(ISBLANK('Liste élèves'!A63),"",('Liste élèves'!A63))</f>
        <v>53</v>
      </c>
      <c r="B63" t="str">
        <f>IF(ISBLANK('Liste élèves'!B63),"",('Liste élèves'!B63))</f>
        <v/>
      </c>
      <c r="C63" s="216" t="str">
        <f>IF(ISBLANK('Liste élèves'!$B63),"",COUNTIF('Résult. ML'!C63:J63,1)/8)</f>
        <v/>
      </c>
      <c r="D63" s="216"/>
      <c r="E63" s="216"/>
      <c r="F63" s="216"/>
      <c r="G63" s="216"/>
      <c r="H63" s="216"/>
      <c r="I63" s="216"/>
      <c r="J63" s="216"/>
      <c r="K63" s="216" t="str">
        <f>IF(ISBLANK('Liste élèves'!$B63),"",COUNTIF('Résult. ML'!K63:T63,1)/10)</f>
        <v/>
      </c>
      <c r="L63" s="216"/>
      <c r="M63" s="216"/>
      <c r="N63" s="216"/>
      <c r="O63" s="216"/>
      <c r="P63" s="216"/>
      <c r="Q63" s="216"/>
      <c r="R63" s="216"/>
      <c r="S63" s="216"/>
      <c r="T63" s="212"/>
      <c r="U63" s="106" t="str">
        <f>IF(ISBLANK('Liste élèves'!B63),"",(C63*8+K63*10)/18)</f>
        <v/>
      </c>
      <c r="V63" s="213" t="str">
        <f>IF(ISBLANK('Liste élèves'!$B63),"",COUNTIF('Résult. ML'!U63:X63,1)/4)</f>
        <v/>
      </c>
      <c r="W63" s="216"/>
      <c r="X63" s="216"/>
      <c r="Y63" s="216"/>
      <c r="Z63" s="72" t="str">
        <f>IF(ISBLANK('Liste élèves'!$B63),"",COUNTIF('Résult. ML'!Y63,1))</f>
        <v/>
      </c>
      <c r="AA63" s="74" t="str">
        <f>IF(ISBLANK('Liste élèves'!B63),"",(V63*4+Z63)/5)</f>
        <v/>
      </c>
      <c r="AB63" s="213" t="str">
        <f>IF(ISBLANK('Liste élèves'!$B63),"",COUNTIF('Résult. ML'!Z63:AA63,1)/2)</f>
        <v/>
      </c>
      <c r="AC63" s="216"/>
      <c r="AD63" s="212" t="str">
        <f>IF(ISBLANK('Liste élèves'!$B63),"",COUNTIF('Résult. ML'!AB63:AC63,1)/2)</f>
        <v/>
      </c>
      <c r="AE63" s="213"/>
      <c r="AF63" s="110" t="str">
        <f>IF(ISBLANK('Liste élèves'!$B63),"",(AB63*2+AD63*2)/4)</f>
        <v/>
      </c>
      <c r="AG63" s="208" t="str">
        <f>IF(ISBLANK('Liste élèves'!$B63),"",COUNTIF('Résult. ML'!AH63:AJ63,1)/3)</f>
        <v/>
      </c>
      <c r="AH63" s="209"/>
      <c r="AI63" s="209"/>
      <c r="AJ63" s="70" t="str">
        <f>IF(ISBLANK('Liste élèves'!$B63),"",AG63)</f>
        <v/>
      </c>
      <c r="AK63" s="113" t="str">
        <f>IF(ISBLANK('Résult. ML'!AE63),"",COUNTIF('Résult. ML'!AL63,1))</f>
        <v/>
      </c>
      <c r="AL63" s="89" t="str">
        <f>IF(ISBLANK('Liste élèves'!$B63),"",COUNTIF('Résult. ML'!AM63,1))</f>
        <v/>
      </c>
      <c r="AM63" s="70" t="str">
        <f>IF(ISBLANK('Liste élèves'!$B63),"",(AK63+AL63)/2)</f>
        <v/>
      </c>
      <c r="AN63" s="213" t="str">
        <f>IF(ISBLANK('Liste élèves'!$B63),"",COUNTIF('Résult. ML'!AM63:AN63,1)/2)</f>
        <v/>
      </c>
      <c r="AO63" s="212"/>
      <c r="AP63" s="106" t="str">
        <f>IF(ISBLANK('Liste élèves'!$B63),"",AN63)</f>
        <v/>
      </c>
      <c r="AQ63" s="90" t="str">
        <f>IF(ISBLANK('Liste élèves'!$B63),"",COUNTIF('Résult. ML'!AO63,1))</f>
        <v/>
      </c>
      <c r="AR63" s="106" t="str">
        <f>IF(ISBLANK('Liste élèves'!$B63),"",AQ63)</f>
        <v/>
      </c>
      <c r="AS63" s="112" t="str">
        <f>IF(ISBLANK('Liste élèves'!$B63),"",COUNTIF('Résult. ML'!AP63,1))</f>
        <v/>
      </c>
      <c r="AT63" s="146" t="str">
        <f>IF(ISBLANK('Liste élèves'!$B63),"",AS63)</f>
        <v/>
      </c>
      <c r="AU63" s="205" t="str">
        <f>IF(ISBLANK('Liste élèves'!$B63),"",COUNTIF('Résult. ML'!AM63:AO63,1)/3)</f>
        <v/>
      </c>
      <c r="AV63" s="206"/>
      <c r="AW63" s="207"/>
      <c r="AX63" s="145" t="str">
        <f>IF(ISBLANK('Liste élèves'!$B63),"",COUNTIF('Résult. ML'!AP63,1))</f>
        <v/>
      </c>
      <c r="AY63" s="146" t="str">
        <f>IF(ISBLANK('Liste élèves'!$B63),"",(AU63*3+AX63)/4)</f>
        <v/>
      </c>
      <c r="AZ63" s="213" t="str">
        <f>IF(ISBLANK('Liste élèves'!$B63),"",COUNTIF('Résult. ML'!AQ63:AZ63,1)/10)</f>
        <v/>
      </c>
      <c r="BA63" s="216"/>
      <c r="BB63" s="216"/>
      <c r="BC63" s="216"/>
      <c r="BD63" s="216"/>
      <c r="BE63" s="216"/>
      <c r="BF63" s="216"/>
      <c r="BG63" s="216"/>
      <c r="BH63" s="216"/>
      <c r="BI63" s="212"/>
      <c r="BJ63" s="70" t="str">
        <f>IF(ISBLANK('Liste élèves'!$B63),"",AZ63)</f>
        <v/>
      </c>
      <c r="BK63" s="106" t="str">
        <f>IF(ISBLANK('Liste élèves'!$B63),"",(U63*18+AA63*5+AF63*4+AJ63*3+AM63*2+AP63*2+AR63+AT63+AY63*4+BJ63*10)/50)</f>
        <v/>
      </c>
    </row>
    <row r="64" spans="1:63" x14ac:dyDescent="0.2">
      <c r="A64">
        <f>IF(ISBLANK('Liste élèves'!A64),"",('Liste élèves'!A64))</f>
        <v>54</v>
      </c>
      <c r="B64" t="str">
        <f>IF(ISBLANK('Liste élèves'!B64),"",('Liste élèves'!B64))</f>
        <v/>
      </c>
      <c r="C64" s="216" t="str">
        <f>IF(ISBLANK('Liste élèves'!$B64),"",COUNTIF('Résult. ML'!C64:J64,1)/8)</f>
        <v/>
      </c>
      <c r="D64" s="216"/>
      <c r="E64" s="216"/>
      <c r="F64" s="216"/>
      <c r="G64" s="216"/>
      <c r="H64" s="216"/>
      <c r="I64" s="216"/>
      <c r="J64" s="216"/>
      <c r="K64" s="216" t="str">
        <f>IF(ISBLANK('Liste élèves'!$B64),"",COUNTIF('Résult. ML'!K64:T64,1)/10)</f>
        <v/>
      </c>
      <c r="L64" s="216"/>
      <c r="M64" s="216"/>
      <c r="N64" s="216"/>
      <c r="O64" s="216"/>
      <c r="P64" s="216"/>
      <c r="Q64" s="216"/>
      <c r="R64" s="216"/>
      <c r="S64" s="216"/>
      <c r="T64" s="212"/>
      <c r="U64" s="106" t="str">
        <f>IF(ISBLANK('Liste élèves'!B64),"",(C64*8+K64*10)/18)</f>
        <v/>
      </c>
      <c r="V64" s="213" t="str">
        <f>IF(ISBLANK('Liste élèves'!$B64),"",COUNTIF('Résult. ML'!U64:X64,1)/4)</f>
        <v/>
      </c>
      <c r="W64" s="216"/>
      <c r="X64" s="216"/>
      <c r="Y64" s="216"/>
      <c r="Z64" s="72" t="str">
        <f>IF(ISBLANK('Liste élèves'!$B64),"",COUNTIF('Résult. ML'!Y64,1))</f>
        <v/>
      </c>
      <c r="AA64" s="74" t="str">
        <f>IF(ISBLANK('Liste élèves'!B64),"",(V64*4+Z64)/5)</f>
        <v/>
      </c>
      <c r="AB64" s="213" t="str">
        <f>IF(ISBLANK('Liste élèves'!$B64),"",COUNTIF('Résult. ML'!Z64:AA64,1)/2)</f>
        <v/>
      </c>
      <c r="AC64" s="216"/>
      <c r="AD64" s="212" t="str">
        <f>IF(ISBLANK('Liste élèves'!$B64),"",COUNTIF('Résult. ML'!AB64:AC64,1)/2)</f>
        <v/>
      </c>
      <c r="AE64" s="213"/>
      <c r="AF64" s="110" t="str">
        <f>IF(ISBLANK('Liste élèves'!$B64),"",(AB64*2+AD64*2)/4)</f>
        <v/>
      </c>
      <c r="AG64" s="208" t="str">
        <f>IF(ISBLANK('Liste élèves'!$B64),"",COUNTIF('Résult. ML'!AH64:AJ64,1)/3)</f>
        <v/>
      </c>
      <c r="AH64" s="209"/>
      <c r="AI64" s="209"/>
      <c r="AJ64" s="70" t="str">
        <f>IF(ISBLANK('Liste élèves'!$B64),"",AG64)</f>
        <v/>
      </c>
      <c r="AK64" s="113" t="str">
        <f>IF(ISBLANK('Résult. ML'!AE64),"",COUNTIF('Résult. ML'!AL64,1))</f>
        <v/>
      </c>
      <c r="AL64" s="89" t="str">
        <f>IF(ISBLANK('Liste élèves'!$B64),"",COUNTIF('Résult. ML'!AM64,1))</f>
        <v/>
      </c>
      <c r="AM64" s="70" t="str">
        <f>IF(ISBLANK('Liste élèves'!$B64),"",(AK64+AL64)/2)</f>
        <v/>
      </c>
      <c r="AN64" s="213" t="str">
        <f>IF(ISBLANK('Liste élèves'!$B64),"",COUNTIF('Résult. ML'!AM64:AN64,1)/2)</f>
        <v/>
      </c>
      <c r="AO64" s="212"/>
      <c r="AP64" s="106" t="str">
        <f>IF(ISBLANK('Liste élèves'!$B64),"",AN64)</f>
        <v/>
      </c>
      <c r="AQ64" s="90" t="str">
        <f>IF(ISBLANK('Liste élèves'!$B64),"",COUNTIF('Résult. ML'!AO64,1))</f>
        <v/>
      </c>
      <c r="AR64" s="106" t="str">
        <f>IF(ISBLANK('Liste élèves'!$B64),"",AQ64)</f>
        <v/>
      </c>
      <c r="AS64" s="112" t="str">
        <f>IF(ISBLANK('Liste élèves'!$B64),"",COUNTIF('Résult. ML'!AP64,1))</f>
        <v/>
      </c>
      <c r="AT64" s="146" t="str">
        <f>IF(ISBLANK('Liste élèves'!$B64),"",AS64)</f>
        <v/>
      </c>
      <c r="AU64" s="205" t="str">
        <f>IF(ISBLANK('Liste élèves'!$B64),"",COUNTIF('Résult. ML'!AM64:AO64,1)/3)</f>
        <v/>
      </c>
      <c r="AV64" s="206"/>
      <c r="AW64" s="207"/>
      <c r="AX64" s="145" t="str">
        <f>IF(ISBLANK('Liste élèves'!$B64),"",COUNTIF('Résult. ML'!AP64,1))</f>
        <v/>
      </c>
      <c r="AY64" s="146" t="str">
        <f>IF(ISBLANK('Liste élèves'!$B64),"",(AU64*3+AX64)/4)</f>
        <v/>
      </c>
      <c r="AZ64" s="213" t="str">
        <f>IF(ISBLANK('Liste élèves'!$B64),"",COUNTIF('Résult. ML'!AQ64:AZ64,1)/10)</f>
        <v/>
      </c>
      <c r="BA64" s="216"/>
      <c r="BB64" s="216"/>
      <c r="BC64" s="216"/>
      <c r="BD64" s="216"/>
      <c r="BE64" s="216"/>
      <c r="BF64" s="216"/>
      <c r="BG64" s="216"/>
      <c r="BH64" s="216"/>
      <c r="BI64" s="212"/>
      <c r="BJ64" s="70" t="str">
        <f>IF(ISBLANK('Liste élèves'!$B64),"",AZ64)</f>
        <v/>
      </c>
      <c r="BK64" s="106" t="str">
        <f>IF(ISBLANK('Liste élèves'!$B64),"",(U64*18+AA64*5+AF64*4+AJ64*3+AM64*2+AP64*2+AR64+AT64+AY64*4+BJ64*10)/50)</f>
        <v/>
      </c>
    </row>
    <row r="65" spans="1:63" x14ac:dyDescent="0.2">
      <c r="A65">
        <f>IF(ISBLANK('Liste élèves'!A65),"",('Liste élèves'!A65))</f>
        <v>55</v>
      </c>
      <c r="B65" t="str">
        <f>IF(ISBLANK('Liste élèves'!B65),"",('Liste élèves'!B65))</f>
        <v/>
      </c>
      <c r="C65" s="216" t="str">
        <f>IF(ISBLANK('Liste élèves'!$B65),"",COUNTIF('Résult. ML'!C65:J65,1)/8)</f>
        <v/>
      </c>
      <c r="D65" s="216"/>
      <c r="E65" s="216"/>
      <c r="F65" s="216"/>
      <c r="G65" s="216"/>
      <c r="H65" s="216"/>
      <c r="I65" s="216"/>
      <c r="J65" s="216"/>
      <c r="K65" s="216" t="str">
        <f>IF(ISBLANK('Liste élèves'!$B65),"",COUNTIF('Résult. ML'!K65:T65,1)/10)</f>
        <v/>
      </c>
      <c r="L65" s="216"/>
      <c r="M65" s="216"/>
      <c r="N65" s="216"/>
      <c r="O65" s="216"/>
      <c r="P65" s="216"/>
      <c r="Q65" s="216"/>
      <c r="R65" s="216"/>
      <c r="S65" s="216"/>
      <c r="T65" s="212"/>
      <c r="U65" s="106" t="str">
        <f>IF(ISBLANK('Liste élèves'!B65),"",(C65*8+K65*10)/18)</f>
        <v/>
      </c>
      <c r="V65" s="213" t="str">
        <f>IF(ISBLANK('Liste élèves'!$B65),"",COUNTIF('Résult. ML'!U65:X65,1)/4)</f>
        <v/>
      </c>
      <c r="W65" s="216"/>
      <c r="X65" s="216"/>
      <c r="Y65" s="216"/>
      <c r="Z65" s="72" t="str">
        <f>IF(ISBLANK('Liste élèves'!$B65),"",COUNTIF('Résult. ML'!Y65,1))</f>
        <v/>
      </c>
      <c r="AA65" s="74" t="str">
        <f>IF(ISBLANK('Liste élèves'!B65),"",(V65*4+Z65)/5)</f>
        <v/>
      </c>
      <c r="AB65" s="213" t="str">
        <f>IF(ISBLANK('Liste élèves'!$B65),"",COUNTIF('Résult. ML'!Z65:AA65,1)/2)</f>
        <v/>
      </c>
      <c r="AC65" s="216"/>
      <c r="AD65" s="212" t="str">
        <f>IF(ISBLANK('Liste élèves'!$B65),"",COUNTIF('Résult. ML'!AB65:AC65,1)/2)</f>
        <v/>
      </c>
      <c r="AE65" s="213"/>
      <c r="AF65" s="110" t="str">
        <f>IF(ISBLANK('Liste élèves'!$B65),"",(AB65*2+AD65*2)/4)</f>
        <v/>
      </c>
      <c r="AG65" s="208" t="str">
        <f>IF(ISBLANK('Liste élèves'!$B65),"",COUNTIF('Résult. ML'!AH65:AJ65,1)/3)</f>
        <v/>
      </c>
      <c r="AH65" s="209"/>
      <c r="AI65" s="209"/>
      <c r="AJ65" s="70" t="str">
        <f>IF(ISBLANK('Liste élèves'!$B65),"",AG65)</f>
        <v/>
      </c>
      <c r="AK65" s="113" t="str">
        <f>IF(ISBLANK('Résult. ML'!AE65),"",COUNTIF('Résult. ML'!AL65,1))</f>
        <v/>
      </c>
      <c r="AL65" s="89" t="str">
        <f>IF(ISBLANK('Liste élèves'!$B65),"",COUNTIF('Résult. ML'!AM65,1))</f>
        <v/>
      </c>
      <c r="AM65" s="70" t="str">
        <f>IF(ISBLANK('Liste élèves'!$B65),"",(AK65+AL65)/2)</f>
        <v/>
      </c>
      <c r="AN65" s="213" t="str">
        <f>IF(ISBLANK('Liste élèves'!$B65),"",COUNTIF('Résult. ML'!AM65:AN65,1)/2)</f>
        <v/>
      </c>
      <c r="AO65" s="212"/>
      <c r="AP65" s="106" t="str">
        <f>IF(ISBLANK('Liste élèves'!$B65),"",AN65)</f>
        <v/>
      </c>
      <c r="AQ65" s="90" t="str">
        <f>IF(ISBLANK('Liste élèves'!$B65),"",COUNTIF('Résult. ML'!AO65,1))</f>
        <v/>
      </c>
      <c r="AR65" s="106" t="str">
        <f>IF(ISBLANK('Liste élèves'!$B65),"",AQ65)</f>
        <v/>
      </c>
      <c r="AS65" s="112" t="str">
        <f>IF(ISBLANK('Liste élèves'!$B65),"",COUNTIF('Résult. ML'!AP65,1))</f>
        <v/>
      </c>
      <c r="AT65" s="146" t="str">
        <f>IF(ISBLANK('Liste élèves'!$B65),"",AS65)</f>
        <v/>
      </c>
      <c r="AU65" s="205" t="str">
        <f>IF(ISBLANK('Liste élèves'!$B65),"",COUNTIF('Résult. ML'!AM65:AO65,1)/3)</f>
        <v/>
      </c>
      <c r="AV65" s="206"/>
      <c r="AW65" s="207"/>
      <c r="AX65" s="145" t="str">
        <f>IF(ISBLANK('Liste élèves'!$B65),"",COUNTIF('Résult. ML'!AP65,1))</f>
        <v/>
      </c>
      <c r="AY65" s="146" t="str">
        <f>IF(ISBLANK('Liste élèves'!$B65),"",(AU65*3+AX65)/4)</f>
        <v/>
      </c>
      <c r="AZ65" s="213" t="str">
        <f>IF(ISBLANK('Liste élèves'!$B65),"",COUNTIF('Résult. ML'!AQ65:AZ65,1)/10)</f>
        <v/>
      </c>
      <c r="BA65" s="216"/>
      <c r="BB65" s="216"/>
      <c r="BC65" s="216"/>
      <c r="BD65" s="216"/>
      <c r="BE65" s="216"/>
      <c r="BF65" s="216"/>
      <c r="BG65" s="216"/>
      <c r="BH65" s="216"/>
      <c r="BI65" s="212"/>
      <c r="BJ65" s="70" t="str">
        <f>IF(ISBLANK('Liste élèves'!$B65),"",AZ65)</f>
        <v/>
      </c>
      <c r="BK65" s="106" t="str">
        <f>IF(ISBLANK('Liste élèves'!$B65),"",(U65*18+AA65*5+AF65*4+AJ65*3+AM65*2+AP65*2+AR65+AT65+AY65*4+BJ65*10)/50)</f>
        <v/>
      </c>
    </row>
    <row r="66" spans="1:63" x14ac:dyDescent="0.2">
      <c r="A66">
        <f>IF(ISBLANK('Liste élèves'!A66),"",('Liste élèves'!A66))</f>
        <v>56</v>
      </c>
      <c r="B66" t="str">
        <f>IF(ISBLANK('Liste élèves'!B66),"",('Liste élèves'!B66))</f>
        <v/>
      </c>
      <c r="C66" s="216" t="str">
        <f>IF(ISBLANK('Liste élèves'!$B66),"",COUNTIF('Résult. ML'!C66:J66,1)/8)</f>
        <v/>
      </c>
      <c r="D66" s="216"/>
      <c r="E66" s="216"/>
      <c r="F66" s="216"/>
      <c r="G66" s="216"/>
      <c r="H66" s="216"/>
      <c r="I66" s="216"/>
      <c r="J66" s="216"/>
      <c r="K66" s="216" t="str">
        <f>IF(ISBLANK('Liste élèves'!$B66),"",COUNTIF('Résult. ML'!K66:T66,1)/10)</f>
        <v/>
      </c>
      <c r="L66" s="216"/>
      <c r="M66" s="216"/>
      <c r="N66" s="216"/>
      <c r="O66" s="216"/>
      <c r="P66" s="216"/>
      <c r="Q66" s="216"/>
      <c r="R66" s="216"/>
      <c r="S66" s="216"/>
      <c r="T66" s="212"/>
      <c r="U66" s="106" t="str">
        <f>IF(ISBLANK('Liste élèves'!B66),"",(C66*8+K66*10)/18)</f>
        <v/>
      </c>
      <c r="V66" s="213" t="str">
        <f>IF(ISBLANK('Liste élèves'!$B66),"",COUNTIF('Résult. ML'!U66:X66,1)/4)</f>
        <v/>
      </c>
      <c r="W66" s="216"/>
      <c r="X66" s="216"/>
      <c r="Y66" s="216"/>
      <c r="Z66" s="72" t="str">
        <f>IF(ISBLANK('Liste élèves'!$B66),"",COUNTIF('Résult. ML'!Y66,1))</f>
        <v/>
      </c>
      <c r="AA66" s="74" t="str">
        <f>IF(ISBLANK('Liste élèves'!B66),"",(V66*4+Z66)/5)</f>
        <v/>
      </c>
      <c r="AB66" s="213" t="str">
        <f>IF(ISBLANK('Liste élèves'!$B66),"",COUNTIF('Résult. ML'!Z66:AA66,1)/2)</f>
        <v/>
      </c>
      <c r="AC66" s="216"/>
      <c r="AD66" s="212" t="str">
        <f>IF(ISBLANK('Liste élèves'!$B66),"",COUNTIF('Résult. ML'!AB66:AC66,1)/2)</f>
        <v/>
      </c>
      <c r="AE66" s="213"/>
      <c r="AF66" s="110" t="str">
        <f>IF(ISBLANK('Liste élèves'!$B66),"",(AB66*2+AD66*2)/4)</f>
        <v/>
      </c>
      <c r="AG66" s="208" t="str">
        <f>IF(ISBLANK('Liste élèves'!$B66),"",COUNTIF('Résult. ML'!AH66:AJ66,1)/3)</f>
        <v/>
      </c>
      <c r="AH66" s="209"/>
      <c r="AI66" s="209"/>
      <c r="AJ66" s="70" t="str">
        <f>IF(ISBLANK('Liste élèves'!$B66),"",AG66)</f>
        <v/>
      </c>
      <c r="AK66" s="113" t="str">
        <f>IF(ISBLANK('Résult. ML'!AE66),"",COUNTIF('Résult. ML'!AL66,1))</f>
        <v/>
      </c>
      <c r="AL66" s="89" t="str">
        <f>IF(ISBLANK('Liste élèves'!$B66),"",COUNTIF('Résult. ML'!AM66,1))</f>
        <v/>
      </c>
      <c r="AM66" s="70" t="str">
        <f>IF(ISBLANK('Liste élèves'!$B66),"",(AK66+AL66)/2)</f>
        <v/>
      </c>
      <c r="AN66" s="213" t="str">
        <f>IF(ISBLANK('Liste élèves'!$B66),"",COUNTIF('Résult. ML'!AM66:AN66,1)/2)</f>
        <v/>
      </c>
      <c r="AO66" s="212"/>
      <c r="AP66" s="106" t="str">
        <f>IF(ISBLANK('Liste élèves'!$B66),"",AN66)</f>
        <v/>
      </c>
      <c r="AQ66" s="90" t="str">
        <f>IF(ISBLANK('Liste élèves'!$B66),"",COUNTIF('Résult. ML'!AO66,1))</f>
        <v/>
      </c>
      <c r="AR66" s="106" t="str">
        <f>IF(ISBLANK('Liste élèves'!$B66),"",AQ66)</f>
        <v/>
      </c>
      <c r="AS66" s="112" t="str">
        <f>IF(ISBLANK('Liste élèves'!$B66),"",COUNTIF('Résult. ML'!AP66,1))</f>
        <v/>
      </c>
      <c r="AT66" s="146" t="str">
        <f>IF(ISBLANK('Liste élèves'!$B66),"",AS66)</f>
        <v/>
      </c>
      <c r="AU66" s="205" t="str">
        <f>IF(ISBLANK('Liste élèves'!$B66),"",COUNTIF('Résult. ML'!AM66:AO66,1)/3)</f>
        <v/>
      </c>
      <c r="AV66" s="206"/>
      <c r="AW66" s="207"/>
      <c r="AX66" s="145" t="str">
        <f>IF(ISBLANK('Liste élèves'!$B66),"",COUNTIF('Résult. ML'!AP66,1))</f>
        <v/>
      </c>
      <c r="AY66" s="146" t="str">
        <f>IF(ISBLANK('Liste élèves'!$B66),"",(AU66*3+AX66)/4)</f>
        <v/>
      </c>
      <c r="AZ66" s="213" t="str">
        <f>IF(ISBLANK('Liste élèves'!$B66),"",COUNTIF('Résult. ML'!AQ66:AZ66,1)/10)</f>
        <v/>
      </c>
      <c r="BA66" s="216"/>
      <c r="BB66" s="216"/>
      <c r="BC66" s="216"/>
      <c r="BD66" s="216"/>
      <c r="BE66" s="216"/>
      <c r="BF66" s="216"/>
      <c r="BG66" s="216"/>
      <c r="BH66" s="216"/>
      <c r="BI66" s="212"/>
      <c r="BJ66" s="70" t="str">
        <f>IF(ISBLANK('Liste élèves'!$B66),"",AZ66)</f>
        <v/>
      </c>
      <c r="BK66" s="106" t="str">
        <f>IF(ISBLANK('Liste élèves'!$B66),"",(U66*18+AA66*5+AF66*4+AJ66*3+AM66*2+AP66*2+AR66+AT66+AY66*4+BJ66*10)/50)</f>
        <v/>
      </c>
    </row>
    <row r="67" spans="1:63" x14ac:dyDescent="0.2">
      <c r="A67">
        <f>IF(ISBLANK('Liste élèves'!A67),"",('Liste élèves'!A67))</f>
        <v>57</v>
      </c>
      <c r="B67" t="str">
        <f>IF(ISBLANK('Liste élèves'!B67),"",('Liste élèves'!B67))</f>
        <v/>
      </c>
      <c r="C67" s="216" t="str">
        <f>IF(ISBLANK('Liste élèves'!$B67),"",COUNTIF('Résult. ML'!C67:J67,1)/8)</f>
        <v/>
      </c>
      <c r="D67" s="216"/>
      <c r="E67" s="216"/>
      <c r="F67" s="216"/>
      <c r="G67" s="216"/>
      <c r="H67" s="216"/>
      <c r="I67" s="216"/>
      <c r="J67" s="216"/>
      <c r="K67" s="216" t="str">
        <f>IF(ISBLANK('Liste élèves'!$B67),"",COUNTIF('Résult. ML'!K67:T67,1)/10)</f>
        <v/>
      </c>
      <c r="L67" s="216"/>
      <c r="M67" s="216"/>
      <c r="N67" s="216"/>
      <c r="O67" s="216"/>
      <c r="P67" s="216"/>
      <c r="Q67" s="216"/>
      <c r="R67" s="216"/>
      <c r="S67" s="216"/>
      <c r="T67" s="212"/>
      <c r="U67" s="106" t="str">
        <f>IF(ISBLANK('Liste élèves'!B67),"",(C67*8+K67*10)/18)</f>
        <v/>
      </c>
      <c r="V67" s="213" t="str">
        <f>IF(ISBLANK('Liste élèves'!$B67),"",COUNTIF('Résult. ML'!U67:X67,1)/4)</f>
        <v/>
      </c>
      <c r="W67" s="216"/>
      <c r="X67" s="216"/>
      <c r="Y67" s="216"/>
      <c r="Z67" s="72" t="str">
        <f>IF(ISBLANK('Liste élèves'!$B67),"",COUNTIF('Résult. ML'!Y67,1))</f>
        <v/>
      </c>
      <c r="AA67" s="74" t="str">
        <f>IF(ISBLANK('Liste élèves'!B67),"",(V67*4+Z67)/5)</f>
        <v/>
      </c>
      <c r="AB67" s="213" t="str">
        <f>IF(ISBLANK('Liste élèves'!$B67),"",COUNTIF('Résult. ML'!Z67:AA67,1)/2)</f>
        <v/>
      </c>
      <c r="AC67" s="216"/>
      <c r="AD67" s="212" t="str">
        <f>IF(ISBLANK('Liste élèves'!$B67),"",COUNTIF('Résult. ML'!AB67:AC67,1)/2)</f>
        <v/>
      </c>
      <c r="AE67" s="213"/>
      <c r="AF67" s="110" t="str">
        <f>IF(ISBLANK('Liste élèves'!$B67),"",(AB67*2+AD67*2)/4)</f>
        <v/>
      </c>
      <c r="AG67" s="208" t="str">
        <f>IF(ISBLANK('Liste élèves'!$B67),"",COUNTIF('Résult. ML'!AH67:AJ67,1)/3)</f>
        <v/>
      </c>
      <c r="AH67" s="209"/>
      <c r="AI67" s="209"/>
      <c r="AJ67" s="70" t="str">
        <f>IF(ISBLANK('Liste élèves'!$B67),"",AG67)</f>
        <v/>
      </c>
      <c r="AK67" s="113" t="str">
        <f>IF(ISBLANK('Résult. ML'!AE67),"",COUNTIF('Résult. ML'!AL67,1))</f>
        <v/>
      </c>
      <c r="AL67" s="89" t="str">
        <f>IF(ISBLANK('Liste élèves'!$B67),"",COUNTIF('Résult. ML'!AM67,1))</f>
        <v/>
      </c>
      <c r="AM67" s="70" t="str">
        <f>IF(ISBLANK('Liste élèves'!$B67),"",(AK67+AL67)/2)</f>
        <v/>
      </c>
      <c r="AN67" s="213" t="str">
        <f>IF(ISBLANK('Liste élèves'!$B67),"",COUNTIF('Résult. ML'!AM67:AN67,1)/2)</f>
        <v/>
      </c>
      <c r="AO67" s="212"/>
      <c r="AP67" s="106" t="str">
        <f>IF(ISBLANK('Liste élèves'!$B67),"",AN67)</f>
        <v/>
      </c>
      <c r="AQ67" s="90" t="str">
        <f>IF(ISBLANK('Liste élèves'!$B67),"",COUNTIF('Résult. ML'!AO67,1))</f>
        <v/>
      </c>
      <c r="AR67" s="106" t="str">
        <f>IF(ISBLANK('Liste élèves'!$B67),"",AQ67)</f>
        <v/>
      </c>
      <c r="AS67" s="112" t="str">
        <f>IF(ISBLANK('Liste élèves'!$B67),"",COUNTIF('Résult. ML'!AP67,1))</f>
        <v/>
      </c>
      <c r="AT67" s="146" t="str">
        <f>IF(ISBLANK('Liste élèves'!$B67),"",AS67)</f>
        <v/>
      </c>
      <c r="AU67" s="205" t="str">
        <f>IF(ISBLANK('Liste élèves'!$B67),"",COUNTIF('Résult. ML'!AM67:AO67,1)/3)</f>
        <v/>
      </c>
      <c r="AV67" s="206"/>
      <c r="AW67" s="207"/>
      <c r="AX67" s="145" t="str">
        <f>IF(ISBLANK('Liste élèves'!$B67),"",COUNTIF('Résult. ML'!AP67,1))</f>
        <v/>
      </c>
      <c r="AY67" s="146" t="str">
        <f>IF(ISBLANK('Liste élèves'!$B67),"",(AU67*3+AX67)/4)</f>
        <v/>
      </c>
      <c r="AZ67" s="213" t="str">
        <f>IF(ISBLANK('Liste élèves'!$B67),"",COUNTIF('Résult. ML'!AQ67:AZ67,1)/10)</f>
        <v/>
      </c>
      <c r="BA67" s="216"/>
      <c r="BB67" s="216"/>
      <c r="BC67" s="216"/>
      <c r="BD67" s="216"/>
      <c r="BE67" s="216"/>
      <c r="BF67" s="216"/>
      <c r="BG67" s="216"/>
      <c r="BH67" s="216"/>
      <c r="BI67" s="212"/>
      <c r="BJ67" s="70" t="str">
        <f>IF(ISBLANK('Liste élèves'!$B67),"",AZ67)</f>
        <v/>
      </c>
      <c r="BK67" s="106" t="str">
        <f>IF(ISBLANK('Liste élèves'!$B67),"",(U67*18+AA67*5+AF67*4+AJ67*3+AM67*2+AP67*2+AR67+AT67+AY67*4+BJ67*10)/50)</f>
        <v/>
      </c>
    </row>
    <row r="68" spans="1:63" x14ac:dyDescent="0.2">
      <c r="A68">
        <f>IF(ISBLANK('Liste élèves'!A68),"",('Liste élèves'!A68))</f>
        <v>58</v>
      </c>
      <c r="B68" t="str">
        <f>IF(ISBLANK('Liste élèves'!B68),"",('Liste élèves'!B68))</f>
        <v/>
      </c>
      <c r="C68" s="216" t="str">
        <f>IF(ISBLANK('Liste élèves'!$B68),"",COUNTIF('Résult. ML'!C68:J68,1)/8)</f>
        <v/>
      </c>
      <c r="D68" s="216"/>
      <c r="E68" s="216"/>
      <c r="F68" s="216"/>
      <c r="G68" s="216"/>
      <c r="H68" s="216"/>
      <c r="I68" s="216"/>
      <c r="J68" s="216"/>
      <c r="K68" s="216" t="str">
        <f>IF(ISBLANK('Liste élèves'!$B68),"",COUNTIF('Résult. ML'!K68:T68,1)/10)</f>
        <v/>
      </c>
      <c r="L68" s="216"/>
      <c r="M68" s="216"/>
      <c r="N68" s="216"/>
      <c r="O68" s="216"/>
      <c r="P68" s="216"/>
      <c r="Q68" s="216"/>
      <c r="R68" s="216"/>
      <c r="S68" s="216"/>
      <c r="T68" s="212"/>
      <c r="U68" s="106" t="str">
        <f>IF(ISBLANK('Liste élèves'!B68),"",(C68*8+K68*10)/18)</f>
        <v/>
      </c>
      <c r="V68" s="213" t="str">
        <f>IF(ISBLANK('Liste élèves'!$B68),"",COUNTIF('Résult. ML'!U68:X68,1)/4)</f>
        <v/>
      </c>
      <c r="W68" s="216"/>
      <c r="X68" s="216"/>
      <c r="Y68" s="216"/>
      <c r="Z68" s="72" t="str">
        <f>IF(ISBLANK('Liste élèves'!$B68),"",COUNTIF('Résult. ML'!Y68,1))</f>
        <v/>
      </c>
      <c r="AA68" s="74" t="str">
        <f>IF(ISBLANK('Liste élèves'!B68),"",(V68*4+Z68)/5)</f>
        <v/>
      </c>
      <c r="AB68" s="213" t="str">
        <f>IF(ISBLANK('Liste élèves'!$B68),"",COUNTIF('Résult. ML'!Z68:AA68,1)/2)</f>
        <v/>
      </c>
      <c r="AC68" s="216"/>
      <c r="AD68" s="212" t="str">
        <f>IF(ISBLANK('Liste élèves'!$B68),"",COUNTIF('Résult. ML'!AB68:AC68,1)/2)</f>
        <v/>
      </c>
      <c r="AE68" s="213"/>
      <c r="AF68" s="110" t="str">
        <f>IF(ISBLANK('Liste élèves'!$B68),"",(AB68*2+AD68*2)/4)</f>
        <v/>
      </c>
      <c r="AG68" s="208" t="str">
        <f>IF(ISBLANK('Liste élèves'!$B68),"",COUNTIF('Résult. ML'!AH68:AJ68,1)/3)</f>
        <v/>
      </c>
      <c r="AH68" s="209"/>
      <c r="AI68" s="209"/>
      <c r="AJ68" s="70" t="str">
        <f>IF(ISBLANK('Liste élèves'!$B68),"",AG68)</f>
        <v/>
      </c>
      <c r="AK68" s="113" t="str">
        <f>IF(ISBLANK('Résult. ML'!AE68),"",COUNTIF('Résult. ML'!AL68,1))</f>
        <v/>
      </c>
      <c r="AL68" s="89" t="str">
        <f>IF(ISBLANK('Liste élèves'!$B68),"",COUNTIF('Résult. ML'!AM68,1))</f>
        <v/>
      </c>
      <c r="AM68" s="70" t="str">
        <f>IF(ISBLANK('Liste élèves'!$B68),"",(AK68+AL68)/2)</f>
        <v/>
      </c>
      <c r="AN68" s="213" t="str">
        <f>IF(ISBLANK('Liste élèves'!$B68),"",COUNTIF('Résult. ML'!AM68:AN68,1)/2)</f>
        <v/>
      </c>
      <c r="AO68" s="212"/>
      <c r="AP68" s="106" t="str">
        <f>IF(ISBLANK('Liste élèves'!$B68),"",AN68)</f>
        <v/>
      </c>
      <c r="AQ68" s="90" t="str">
        <f>IF(ISBLANK('Liste élèves'!$B68),"",COUNTIF('Résult. ML'!AO68,1))</f>
        <v/>
      </c>
      <c r="AR68" s="106" t="str">
        <f>IF(ISBLANK('Liste élèves'!$B68),"",AQ68)</f>
        <v/>
      </c>
      <c r="AS68" s="112" t="str">
        <f>IF(ISBLANK('Liste élèves'!$B68),"",COUNTIF('Résult. ML'!AP68,1))</f>
        <v/>
      </c>
      <c r="AT68" s="146" t="str">
        <f>IF(ISBLANK('Liste élèves'!$B68),"",AS68)</f>
        <v/>
      </c>
      <c r="AU68" s="205" t="str">
        <f>IF(ISBLANK('Liste élèves'!$B68),"",COUNTIF('Résult. ML'!AM68:AO68,1)/3)</f>
        <v/>
      </c>
      <c r="AV68" s="206"/>
      <c r="AW68" s="207"/>
      <c r="AX68" s="145" t="str">
        <f>IF(ISBLANK('Liste élèves'!$B68),"",COUNTIF('Résult. ML'!AP68,1))</f>
        <v/>
      </c>
      <c r="AY68" s="146" t="str">
        <f>IF(ISBLANK('Liste élèves'!$B68),"",(AU68*3+AX68)/4)</f>
        <v/>
      </c>
      <c r="AZ68" s="213" t="str">
        <f>IF(ISBLANK('Liste élèves'!$B68),"",COUNTIF('Résult. ML'!AQ68:AZ68,1)/10)</f>
        <v/>
      </c>
      <c r="BA68" s="216"/>
      <c r="BB68" s="216"/>
      <c r="BC68" s="216"/>
      <c r="BD68" s="216"/>
      <c r="BE68" s="216"/>
      <c r="BF68" s="216"/>
      <c r="BG68" s="216"/>
      <c r="BH68" s="216"/>
      <c r="BI68" s="212"/>
      <c r="BJ68" s="70" t="str">
        <f>IF(ISBLANK('Liste élèves'!$B68),"",AZ68)</f>
        <v/>
      </c>
      <c r="BK68" s="106" t="str">
        <f>IF(ISBLANK('Liste élèves'!$B68),"",(U68*18+AA68*5+AF68*4+AJ68*3+AM68*2+AP68*2+AR68+AT68+AY68*4+BJ68*10)/50)</f>
        <v/>
      </c>
    </row>
    <row r="69" spans="1:63" x14ac:dyDescent="0.2">
      <c r="A69">
        <f>IF(ISBLANK('Liste élèves'!A69),"",('Liste élèves'!A69))</f>
        <v>59</v>
      </c>
      <c r="B69" t="str">
        <f>IF(ISBLANK('Liste élèves'!B69),"",('Liste élèves'!B69))</f>
        <v/>
      </c>
      <c r="C69" s="216" t="str">
        <f>IF(ISBLANK('Liste élèves'!$B69),"",COUNTIF('Résult. ML'!C69:J69,1)/8)</f>
        <v/>
      </c>
      <c r="D69" s="216"/>
      <c r="E69" s="216"/>
      <c r="F69" s="216"/>
      <c r="G69" s="216"/>
      <c r="H69" s="216"/>
      <c r="I69" s="216"/>
      <c r="J69" s="216"/>
      <c r="K69" s="216" t="str">
        <f>IF(ISBLANK('Liste élèves'!$B69),"",COUNTIF('Résult. ML'!K69:T69,1)/10)</f>
        <v/>
      </c>
      <c r="L69" s="216"/>
      <c r="M69" s="216"/>
      <c r="N69" s="216"/>
      <c r="O69" s="216"/>
      <c r="P69" s="216"/>
      <c r="Q69" s="216"/>
      <c r="R69" s="216"/>
      <c r="S69" s="216"/>
      <c r="T69" s="212"/>
      <c r="U69" s="106" t="str">
        <f>IF(ISBLANK('Liste élèves'!B69),"",(C69*8+K69*10)/18)</f>
        <v/>
      </c>
      <c r="V69" s="213" t="str">
        <f>IF(ISBLANK('Liste élèves'!$B69),"",COUNTIF('Résult. ML'!U69:X69,1)/4)</f>
        <v/>
      </c>
      <c r="W69" s="216"/>
      <c r="X69" s="216"/>
      <c r="Y69" s="216"/>
      <c r="Z69" s="72" t="str">
        <f>IF(ISBLANK('Liste élèves'!$B69),"",COUNTIF('Résult. ML'!Y69,1))</f>
        <v/>
      </c>
      <c r="AA69" s="74" t="str">
        <f>IF(ISBLANK('Liste élèves'!B69),"",(V69*4+Z69)/5)</f>
        <v/>
      </c>
      <c r="AB69" s="213" t="str">
        <f>IF(ISBLANK('Liste élèves'!$B69),"",COUNTIF('Résult. ML'!Z69:AA69,1)/2)</f>
        <v/>
      </c>
      <c r="AC69" s="216"/>
      <c r="AD69" s="212" t="str">
        <f>IF(ISBLANK('Liste élèves'!$B69),"",COUNTIF('Résult. ML'!AB69:AC69,1)/2)</f>
        <v/>
      </c>
      <c r="AE69" s="213"/>
      <c r="AF69" s="110" t="str">
        <f>IF(ISBLANK('Liste élèves'!$B69),"",(AB69*2+AD69*2)/4)</f>
        <v/>
      </c>
      <c r="AG69" s="208" t="str">
        <f>IF(ISBLANK('Liste élèves'!$B69),"",COUNTIF('Résult. ML'!AH69:AJ69,1)/3)</f>
        <v/>
      </c>
      <c r="AH69" s="209"/>
      <c r="AI69" s="209"/>
      <c r="AJ69" s="70" t="str">
        <f>IF(ISBLANK('Liste élèves'!$B69),"",AG69)</f>
        <v/>
      </c>
      <c r="AK69" s="113" t="str">
        <f>IF(ISBLANK('Résult. ML'!AE69),"",COUNTIF('Résult. ML'!AL69,1))</f>
        <v/>
      </c>
      <c r="AL69" s="89" t="str">
        <f>IF(ISBLANK('Liste élèves'!$B69),"",COUNTIF('Résult. ML'!AM69,1))</f>
        <v/>
      </c>
      <c r="AM69" s="70" t="str">
        <f>IF(ISBLANK('Liste élèves'!$B69),"",(AK69+AL69)/2)</f>
        <v/>
      </c>
      <c r="AN69" s="213" t="str">
        <f>IF(ISBLANK('Liste élèves'!$B69),"",COUNTIF('Résult. ML'!AM69:AN69,1)/2)</f>
        <v/>
      </c>
      <c r="AO69" s="212"/>
      <c r="AP69" s="106" t="str">
        <f>IF(ISBLANK('Liste élèves'!$B69),"",AN69)</f>
        <v/>
      </c>
      <c r="AQ69" s="90" t="str">
        <f>IF(ISBLANK('Liste élèves'!$B69),"",COUNTIF('Résult. ML'!AO69,1))</f>
        <v/>
      </c>
      <c r="AR69" s="106" t="str">
        <f>IF(ISBLANK('Liste élèves'!$B69),"",AQ69)</f>
        <v/>
      </c>
      <c r="AS69" s="112" t="str">
        <f>IF(ISBLANK('Liste élèves'!$B69),"",COUNTIF('Résult. ML'!AP69,1))</f>
        <v/>
      </c>
      <c r="AT69" s="146" t="str">
        <f>IF(ISBLANK('Liste élèves'!$B69),"",AS69)</f>
        <v/>
      </c>
      <c r="AU69" s="205" t="str">
        <f>IF(ISBLANK('Liste élèves'!$B69),"",COUNTIF('Résult. ML'!AM69:AO69,1)/3)</f>
        <v/>
      </c>
      <c r="AV69" s="206"/>
      <c r="AW69" s="207"/>
      <c r="AX69" s="145" t="str">
        <f>IF(ISBLANK('Liste élèves'!$B69),"",COUNTIF('Résult. ML'!AP69,1))</f>
        <v/>
      </c>
      <c r="AY69" s="146" t="str">
        <f>IF(ISBLANK('Liste élèves'!$B69),"",(AU69*3+AX69)/4)</f>
        <v/>
      </c>
      <c r="AZ69" s="213" t="str">
        <f>IF(ISBLANK('Liste élèves'!$B69),"",COUNTIF('Résult. ML'!AQ69:AZ69,1)/10)</f>
        <v/>
      </c>
      <c r="BA69" s="216"/>
      <c r="BB69" s="216"/>
      <c r="BC69" s="216"/>
      <c r="BD69" s="216"/>
      <c r="BE69" s="216"/>
      <c r="BF69" s="216"/>
      <c r="BG69" s="216"/>
      <c r="BH69" s="216"/>
      <c r="BI69" s="212"/>
      <c r="BJ69" s="70" t="str">
        <f>IF(ISBLANK('Liste élèves'!$B69),"",AZ69)</f>
        <v/>
      </c>
      <c r="BK69" s="106" t="str">
        <f>IF(ISBLANK('Liste élèves'!$B69),"",(U69*18+AA69*5+AF69*4+AJ69*3+AM69*2+AP69*2+AR69+AT69+AY69*4+BJ69*10)/50)</f>
        <v/>
      </c>
    </row>
    <row r="70" spans="1:63" ht="15" thickBot="1" x14ac:dyDescent="0.25">
      <c r="A70">
        <f>IF(ISBLANK('Liste élèves'!A70),"",('Liste élèves'!A70))</f>
        <v>60</v>
      </c>
      <c r="B70" t="str">
        <f>IF(ISBLANK('Liste élèves'!B70),"",('Liste élèves'!B70))</f>
        <v/>
      </c>
      <c r="C70" s="216" t="str">
        <f>IF(ISBLANK('Liste élèves'!$B70),"",COUNTIF('Résult. ML'!C70:J70,1)/8)</f>
        <v/>
      </c>
      <c r="D70" s="216"/>
      <c r="E70" s="216"/>
      <c r="F70" s="216"/>
      <c r="G70" s="216"/>
      <c r="H70" s="216"/>
      <c r="I70" s="216"/>
      <c r="J70" s="216"/>
      <c r="K70" s="216" t="str">
        <f>IF(ISBLANK('Liste élèves'!$B70),"",COUNTIF('Résult. ML'!K70:T70,1)/10)</f>
        <v/>
      </c>
      <c r="L70" s="216"/>
      <c r="M70" s="216"/>
      <c r="N70" s="216"/>
      <c r="O70" s="216"/>
      <c r="P70" s="216"/>
      <c r="Q70" s="216"/>
      <c r="R70" s="216"/>
      <c r="S70" s="216"/>
      <c r="T70" s="212"/>
      <c r="U70" s="107" t="str">
        <f>IF(ISBLANK('Liste élèves'!B70),"",(C70*8+K70*10)/18)</f>
        <v/>
      </c>
      <c r="V70" s="213" t="str">
        <f>IF(ISBLANK('Liste élèves'!$B70),"",COUNTIF('Résult. ML'!U70:X70,1)/4)</f>
        <v/>
      </c>
      <c r="W70" s="216"/>
      <c r="X70" s="216"/>
      <c r="Y70" s="216"/>
      <c r="Z70" s="72" t="str">
        <f>IF(ISBLANK('Liste élèves'!$B70),"",COUNTIF('Résult. ML'!Y70,1))</f>
        <v/>
      </c>
      <c r="AA70" s="75" t="str">
        <f>IF(ISBLANK('Liste élèves'!B70),"",(V70*4+Z70)/5)</f>
        <v/>
      </c>
      <c r="AB70" s="213" t="str">
        <f>IF(ISBLANK('Liste élèves'!$B70),"",COUNTIF('Résult. ML'!Z70:AA70,1)/2)</f>
        <v/>
      </c>
      <c r="AC70" s="216"/>
      <c r="AD70" s="212" t="str">
        <f>IF(ISBLANK('Liste élèves'!$B70),"",COUNTIF('Résult. ML'!AB70:AC70,1)/2)</f>
        <v/>
      </c>
      <c r="AE70" s="213"/>
      <c r="AF70" s="111" t="str">
        <f>IF(ISBLANK('Liste élèves'!$B70),"",(AB70*2+AD70*2)/4)</f>
        <v/>
      </c>
      <c r="AG70" s="208" t="str">
        <f>IF(ISBLANK('Liste élèves'!$B70),"",COUNTIF('Résult. ML'!AH70:AJ70,1)/3)</f>
        <v/>
      </c>
      <c r="AH70" s="209"/>
      <c r="AI70" s="209"/>
      <c r="AJ70" s="71" t="str">
        <f>IF(ISBLANK('Liste élèves'!$B70),"",AG70)</f>
        <v/>
      </c>
      <c r="AK70" s="113" t="str">
        <f>IF(ISBLANK('Résult. ML'!AE70),"",COUNTIF('Résult. ML'!AL70,1))</f>
        <v/>
      </c>
      <c r="AL70" s="89" t="str">
        <f>IF(ISBLANK('Liste élèves'!$B70),"",COUNTIF('Résult. ML'!AM70,1))</f>
        <v/>
      </c>
      <c r="AM70" s="71" t="str">
        <f>IF(ISBLANK('Liste élèves'!$B70),"",(AK70+AL70)/2)</f>
        <v/>
      </c>
      <c r="AN70" s="213" t="str">
        <f>IF(ISBLANK('Liste élèves'!$B70),"",COUNTIF('Résult. ML'!AM70:AN70,1)/2)</f>
        <v/>
      </c>
      <c r="AO70" s="212"/>
      <c r="AP70" s="107" t="str">
        <f>IF(ISBLANK('Liste élèves'!$B70),"",AN70)</f>
        <v/>
      </c>
      <c r="AQ70" s="90" t="str">
        <f>IF(ISBLANK('Liste élèves'!$B70),"",COUNTIF('Résult. ML'!AO70,1))</f>
        <v/>
      </c>
      <c r="AR70" s="107" t="str">
        <f>IF(ISBLANK('Liste élèves'!$B70),"",AQ70)</f>
        <v/>
      </c>
      <c r="AS70" s="112" t="str">
        <f>IF(ISBLANK('Liste élèves'!$B70),"",COUNTIF('Résult. ML'!AP70,1))</f>
        <v/>
      </c>
      <c r="AT70" s="71" t="str">
        <f>IF(ISBLANK('Liste élèves'!$B70),"",AS70)</f>
        <v/>
      </c>
      <c r="AU70" s="205" t="str">
        <f>IF(ISBLANK('Liste élèves'!$B70),"",COUNTIF('Résult. ML'!AM70:AO70,1)/3)</f>
        <v/>
      </c>
      <c r="AV70" s="206"/>
      <c r="AW70" s="207"/>
      <c r="AX70" s="145" t="str">
        <f>IF(ISBLANK('Liste élèves'!$B70),"",COUNTIF('Résult. ML'!AP70,1))</f>
        <v/>
      </c>
      <c r="AY70" s="71" t="str">
        <f>IF(ISBLANK('Liste élèves'!$B70),"",(AU70*3+AX70)/4)</f>
        <v/>
      </c>
      <c r="AZ70" s="213" t="str">
        <f>IF(ISBLANK('Liste élèves'!$B70),"",COUNTIF('Résult. ML'!AQ70:AZ70,1)/10)</f>
        <v/>
      </c>
      <c r="BA70" s="216"/>
      <c r="BB70" s="216"/>
      <c r="BC70" s="216"/>
      <c r="BD70" s="216"/>
      <c r="BE70" s="216"/>
      <c r="BF70" s="216"/>
      <c r="BG70" s="216"/>
      <c r="BH70" s="216"/>
      <c r="BI70" s="212"/>
      <c r="BJ70" s="71" t="str">
        <f>IF(ISBLANK('Liste élèves'!$B70),"",AZ70)</f>
        <v/>
      </c>
      <c r="BK70" s="107" t="str">
        <f>IF(ISBLANK('Liste élèves'!$B70),"",(U70*18+AA70*5+AF70*4+AJ70*3+AM70*2+AP70*2+AR70+AT70+AY70*4+BJ70*10)/50)</f>
        <v/>
      </c>
    </row>
    <row r="71" spans="1:63" ht="15" thickTop="1" x14ac:dyDescent="0.2"/>
  </sheetData>
  <sheetProtection sheet="1" selectLockedCells="1"/>
  <mergeCells count="580">
    <mergeCell ref="BK7:BK10"/>
    <mergeCell ref="AZ7:BJ7"/>
    <mergeCell ref="U8:U10"/>
    <mergeCell ref="AA8:AA10"/>
    <mergeCell ref="AF8:AF10"/>
    <mergeCell ref="AJ8:AJ10"/>
    <mergeCell ref="AM8:AM10"/>
    <mergeCell ref="AT8:AT10"/>
    <mergeCell ref="AY8:AY10"/>
    <mergeCell ref="BJ8:BJ10"/>
    <mergeCell ref="C7:U7"/>
    <mergeCell ref="V7:AA7"/>
    <mergeCell ref="AB7:AF7"/>
    <mergeCell ref="AG7:AJ7"/>
    <mergeCell ref="AK7:AM7"/>
    <mergeCell ref="AZ10:BI10"/>
    <mergeCell ref="AQ7:AR7"/>
    <mergeCell ref="AS7:AT7"/>
    <mergeCell ref="AN7:AP7"/>
    <mergeCell ref="AZ70:BI70"/>
    <mergeCell ref="C9:J9"/>
    <mergeCell ref="K9:T9"/>
    <mergeCell ref="V9:Y9"/>
    <mergeCell ref="AN70:AO70"/>
    <mergeCell ref="AZ69:BI69"/>
    <mergeCell ref="C70:J70"/>
    <mergeCell ref="K70:T70"/>
    <mergeCell ref="V70:Y70"/>
    <mergeCell ref="AB70:AC70"/>
    <mergeCell ref="AZ9:BI9"/>
    <mergeCell ref="AN69:AO69"/>
    <mergeCell ref="AZ68:BI68"/>
    <mergeCell ref="C69:J69"/>
    <mergeCell ref="K69:T69"/>
    <mergeCell ref="V69:Y69"/>
    <mergeCell ref="AB69:AC69"/>
    <mergeCell ref="C68:J68"/>
    <mergeCell ref="K68:T68"/>
    <mergeCell ref="V68:Y68"/>
    <mergeCell ref="AB68:AC68"/>
    <mergeCell ref="AN68:AO68"/>
    <mergeCell ref="AG69:AI69"/>
    <mergeCell ref="AZ67:BI67"/>
    <mergeCell ref="AN67:AO67"/>
    <mergeCell ref="AZ66:BI66"/>
    <mergeCell ref="AU66:AW66"/>
    <mergeCell ref="AU67:AW67"/>
    <mergeCell ref="C67:J67"/>
    <mergeCell ref="K67:T67"/>
    <mergeCell ref="V67:Y67"/>
    <mergeCell ref="AB67:AC67"/>
    <mergeCell ref="AN66:AO66"/>
    <mergeCell ref="C66:J66"/>
    <mergeCell ref="K66:T66"/>
    <mergeCell ref="V66:Y66"/>
    <mergeCell ref="AB66:AC66"/>
    <mergeCell ref="AZ64:BI64"/>
    <mergeCell ref="C65:J65"/>
    <mergeCell ref="K65:T65"/>
    <mergeCell ref="V65:Y65"/>
    <mergeCell ref="AB65:AC65"/>
    <mergeCell ref="AN64:AO64"/>
    <mergeCell ref="AZ63:BI63"/>
    <mergeCell ref="C64:J64"/>
    <mergeCell ref="K64:T64"/>
    <mergeCell ref="V64:Y64"/>
    <mergeCell ref="AB64:AC64"/>
    <mergeCell ref="AN63:AO63"/>
    <mergeCell ref="AD64:AE64"/>
    <mergeCell ref="AD65:AE65"/>
    <mergeCell ref="AG64:AI64"/>
    <mergeCell ref="AG65:AI65"/>
    <mergeCell ref="AZ65:BI65"/>
    <mergeCell ref="AN65:AO65"/>
    <mergeCell ref="AU64:AW64"/>
    <mergeCell ref="AU65:AW65"/>
    <mergeCell ref="AZ62:BI62"/>
    <mergeCell ref="C63:J63"/>
    <mergeCell ref="K63:T63"/>
    <mergeCell ref="V63:Y63"/>
    <mergeCell ref="AB63:AC63"/>
    <mergeCell ref="AN62:AO62"/>
    <mergeCell ref="AZ61:BI61"/>
    <mergeCell ref="C62:J62"/>
    <mergeCell ref="K62:T62"/>
    <mergeCell ref="V62:Y62"/>
    <mergeCell ref="AB62:AC62"/>
    <mergeCell ref="AN61:AO61"/>
    <mergeCell ref="AD62:AE62"/>
    <mergeCell ref="AD63:AE63"/>
    <mergeCell ref="AG63:AI63"/>
    <mergeCell ref="AU62:AW62"/>
    <mergeCell ref="AU63:AW63"/>
    <mergeCell ref="AZ60:BI60"/>
    <mergeCell ref="C61:J61"/>
    <mergeCell ref="K61:T61"/>
    <mergeCell ref="V61:Y61"/>
    <mergeCell ref="AB61:AC61"/>
    <mergeCell ref="AN60:AO60"/>
    <mergeCell ref="AZ59:BI59"/>
    <mergeCell ref="C60:J60"/>
    <mergeCell ref="K60:T60"/>
    <mergeCell ref="V60:Y60"/>
    <mergeCell ref="AB60:AC60"/>
    <mergeCell ref="AN59:AO59"/>
    <mergeCell ref="AD60:AE60"/>
    <mergeCell ref="AD61:AE61"/>
    <mergeCell ref="AU60:AW60"/>
    <mergeCell ref="AU61:AW61"/>
    <mergeCell ref="AZ58:BI58"/>
    <mergeCell ref="C59:J59"/>
    <mergeCell ref="K59:T59"/>
    <mergeCell ref="V59:Y59"/>
    <mergeCell ref="AB59:AC59"/>
    <mergeCell ref="AN58:AO58"/>
    <mergeCell ref="AZ57:BI57"/>
    <mergeCell ref="C58:J58"/>
    <mergeCell ref="K58:T58"/>
    <mergeCell ref="V58:Y58"/>
    <mergeCell ref="AB58:AC58"/>
    <mergeCell ref="AN57:AO57"/>
    <mergeCell ref="AD59:AE59"/>
    <mergeCell ref="AD58:AE58"/>
    <mergeCell ref="AU59:AW59"/>
    <mergeCell ref="AZ56:BI56"/>
    <mergeCell ref="C57:J57"/>
    <mergeCell ref="K57:T57"/>
    <mergeCell ref="V57:Y57"/>
    <mergeCell ref="AB57:AC57"/>
    <mergeCell ref="AN56:AO56"/>
    <mergeCell ref="AZ55:BI55"/>
    <mergeCell ref="C56:J56"/>
    <mergeCell ref="K56:T56"/>
    <mergeCell ref="V56:Y56"/>
    <mergeCell ref="AB56:AC56"/>
    <mergeCell ref="AN55:AO55"/>
    <mergeCell ref="AD56:AE56"/>
    <mergeCell ref="AD57:AE57"/>
    <mergeCell ref="AG56:AI56"/>
    <mergeCell ref="AZ54:BI54"/>
    <mergeCell ref="C55:J55"/>
    <mergeCell ref="K55:T55"/>
    <mergeCell ref="V55:Y55"/>
    <mergeCell ref="AB55:AC55"/>
    <mergeCell ref="AN54:AO54"/>
    <mergeCell ref="AZ53:BI53"/>
    <mergeCell ref="C54:J54"/>
    <mergeCell ref="K54:T54"/>
    <mergeCell ref="V54:Y54"/>
    <mergeCell ref="AB54:AC54"/>
    <mergeCell ref="AN53:AO53"/>
    <mergeCell ref="AD54:AE54"/>
    <mergeCell ref="AD55:AE55"/>
    <mergeCell ref="V48:Y48"/>
    <mergeCell ref="AB48:AC48"/>
    <mergeCell ref="AN47:AO47"/>
    <mergeCell ref="AD48:AE48"/>
    <mergeCell ref="AD49:AE49"/>
    <mergeCell ref="AZ46:BI46"/>
    <mergeCell ref="AZ52:BI52"/>
    <mergeCell ref="C53:J53"/>
    <mergeCell ref="K53:T53"/>
    <mergeCell ref="V53:Y53"/>
    <mergeCell ref="AB53:AC53"/>
    <mergeCell ref="AN52:AO52"/>
    <mergeCell ref="AZ51:BI51"/>
    <mergeCell ref="C52:J52"/>
    <mergeCell ref="K52:T52"/>
    <mergeCell ref="V52:Y52"/>
    <mergeCell ref="AB52:AC52"/>
    <mergeCell ref="AN51:AO51"/>
    <mergeCell ref="C51:J51"/>
    <mergeCell ref="K51:T51"/>
    <mergeCell ref="V51:Y51"/>
    <mergeCell ref="AB51:AC51"/>
    <mergeCell ref="AD51:AE51"/>
    <mergeCell ref="AD52:AE52"/>
    <mergeCell ref="AU48:AW48"/>
    <mergeCell ref="AU49:AW49"/>
    <mergeCell ref="C46:J46"/>
    <mergeCell ref="K46:T46"/>
    <mergeCell ref="V46:Y46"/>
    <mergeCell ref="AB46:AC46"/>
    <mergeCell ref="AZ50:BI50"/>
    <mergeCell ref="A2:D5"/>
    <mergeCell ref="AN50:AO50"/>
    <mergeCell ref="AZ49:BI49"/>
    <mergeCell ref="C50:J50"/>
    <mergeCell ref="K50:T50"/>
    <mergeCell ref="V50:Y50"/>
    <mergeCell ref="AB50:AC50"/>
    <mergeCell ref="AZ48:BI48"/>
    <mergeCell ref="AU7:AY7"/>
    <mergeCell ref="C49:J49"/>
    <mergeCell ref="K49:T49"/>
    <mergeCell ref="V49:Y49"/>
    <mergeCell ref="AB49:AC49"/>
    <mergeCell ref="AN49:AO49"/>
    <mergeCell ref="AN48:AO48"/>
    <mergeCell ref="C48:J48"/>
    <mergeCell ref="K48:T48"/>
    <mergeCell ref="V45:Y45"/>
    <mergeCell ref="AB45:AC45"/>
    <mergeCell ref="AN44:AO44"/>
    <mergeCell ref="AU46:AW46"/>
    <mergeCell ref="AU47:AW47"/>
    <mergeCell ref="AZ47:BI47"/>
    <mergeCell ref="C44:J44"/>
    <mergeCell ref="K44:T44"/>
    <mergeCell ref="V44:Y44"/>
    <mergeCell ref="AB44:AC44"/>
    <mergeCell ref="C47:J47"/>
    <mergeCell ref="K47:T47"/>
    <mergeCell ref="V47:Y47"/>
    <mergeCell ref="AB47:AC47"/>
    <mergeCell ref="AN46:AO46"/>
    <mergeCell ref="AN40:AO40"/>
    <mergeCell ref="AU42:AW42"/>
    <mergeCell ref="AU43:AW43"/>
    <mergeCell ref="AZ43:BI43"/>
    <mergeCell ref="AN43:AO43"/>
    <mergeCell ref="AD44:AE44"/>
    <mergeCell ref="AD45:AE45"/>
    <mergeCell ref="AZ42:BI42"/>
    <mergeCell ref="C43:J43"/>
    <mergeCell ref="K43:T43"/>
    <mergeCell ref="V43:Y43"/>
    <mergeCell ref="AB43:AC43"/>
    <mergeCell ref="AN42:AO42"/>
    <mergeCell ref="AU44:AW44"/>
    <mergeCell ref="AU45:AW45"/>
    <mergeCell ref="AZ45:BI45"/>
    <mergeCell ref="C42:J42"/>
    <mergeCell ref="K42:T42"/>
    <mergeCell ref="V42:Y42"/>
    <mergeCell ref="AB42:AC42"/>
    <mergeCell ref="AN45:AO45"/>
    <mergeCell ref="AZ44:BI44"/>
    <mergeCell ref="C45:J45"/>
    <mergeCell ref="K45:T45"/>
    <mergeCell ref="AZ39:BI39"/>
    <mergeCell ref="C40:J40"/>
    <mergeCell ref="K40:T40"/>
    <mergeCell ref="V40:Y40"/>
    <mergeCell ref="AB40:AC40"/>
    <mergeCell ref="AN39:AO39"/>
    <mergeCell ref="AD40:AE40"/>
    <mergeCell ref="AD41:AE41"/>
    <mergeCell ref="C39:J39"/>
    <mergeCell ref="K39:T39"/>
    <mergeCell ref="V39:Y39"/>
    <mergeCell ref="AB39:AC39"/>
    <mergeCell ref="AD39:AE39"/>
    <mergeCell ref="AG39:AI39"/>
    <mergeCell ref="AU39:AW39"/>
    <mergeCell ref="AU40:AW40"/>
    <mergeCell ref="AU41:AW41"/>
    <mergeCell ref="AZ41:BI41"/>
    <mergeCell ref="AN41:AO41"/>
    <mergeCell ref="AZ40:BI40"/>
    <mergeCell ref="C41:J41"/>
    <mergeCell ref="K41:T41"/>
    <mergeCell ref="V41:Y41"/>
    <mergeCell ref="AB41:AC41"/>
    <mergeCell ref="AN38:AO38"/>
    <mergeCell ref="AZ35:BI35"/>
    <mergeCell ref="C36:J36"/>
    <mergeCell ref="K36:T36"/>
    <mergeCell ref="V36:Y36"/>
    <mergeCell ref="AB36:AC36"/>
    <mergeCell ref="AN35:AO35"/>
    <mergeCell ref="AU37:AW37"/>
    <mergeCell ref="AU38:AW38"/>
    <mergeCell ref="AZ37:BI37"/>
    <mergeCell ref="C38:J38"/>
    <mergeCell ref="K38:T38"/>
    <mergeCell ref="V38:Y38"/>
    <mergeCell ref="AB38:AC38"/>
    <mergeCell ref="AN37:AO37"/>
    <mergeCell ref="AD38:AE38"/>
    <mergeCell ref="AG38:AI38"/>
    <mergeCell ref="AZ38:BI38"/>
    <mergeCell ref="K37:T37"/>
    <mergeCell ref="V37:Y37"/>
    <mergeCell ref="AB37:AC37"/>
    <mergeCell ref="C35:J35"/>
    <mergeCell ref="K35:T35"/>
    <mergeCell ref="V35:Y35"/>
    <mergeCell ref="AB35:AC35"/>
    <mergeCell ref="AN34:AO34"/>
    <mergeCell ref="AD36:AE36"/>
    <mergeCell ref="AG35:AI35"/>
    <mergeCell ref="AG36:AI36"/>
    <mergeCell ref="AZ36:BI36"/>
    <mergeCell ref="AU35:AW35"/>
    <mergeCell ref="AU36:AW36"/>
    <mergeCell ref="AN36:AO36"/>
    <mergeCell ref="AZ33:BI33"/>
    <mergeCell ref="C34:J34"/>
    <mergeCell ref="K34:T34"/>
    <mergeCell ref="V34:Y34"/>
    <mergeCell ref="AB34:AC34"/>
    <mergeCell ref="AN33:AO33"/>
    <mergeCell ref="AZ32:BI32"/>
    <mergeCell ref="C33:J33"/>
    <mergeCell ref="K33:T33"/>
    <mergeCell ref="V33:Y33"/>
    <mergeCell ref="AB33:AC33"/>
    <mergeCell ref="AN32:AO32"/>
    <mergeCell ref="AD33:AE33"/>
    <mergeCell ref="AG33:AI33"/>
    <mergeCell ref="AG34:AI34"/>
    <mergeCell ref="AU33:AW33"/>
    <mergeCell ref="AU34:AW34"/>
    <mergeCell ref="AZ34:BI34"/>
    <mergeCell ref="AZ31:BI31"/>
    <mergeCell ref="C32:J32"/>
    <mergeCell ref="K32:T32"/>
    <mergeCell ref="V32:Y32"/>
    <mergeCell ref="AB32:AC32"/>
    <mergeCell ref="AN31:AO31"/>
    <mergeCell ref="AZ30:BI30"/>
    <mergeCell ref="C31:J31"/>
    <mergeCell ref="K31:T31"/>
    <mergeCell ref="V31:Y31"/>
    <mergeCell ref="AB31:AC31"/>
    <mergeCell ref="AN30:AO30"/>
    <mergeCell ref="AD31:AE31"/>
    <mergeCell ref="AD32:AE32"/>
    <mergeCell ref="AG32:AI32"/>
    <mergeCell ref="AG31:AI31"/>
    <mergeCell ref="AU31:AW31"/>
    <mergeCell ref="AU32:AW32"/>
    <mergeCell ref="AZ29:BI29"/>
    <mergeCell ref="C30:J30"/>
    <mergeCell ref="K30:T30"/>
    <mergeCell ref="V30:Y30"/>
    <mergeCell ref="AB30:AC30"/>
    <mergeCell ref="AN29:AO29"/>
    <mergeCell ref="AZ28:BI28"/>
    <mergeCell ref="C29:J29"/>
    <mergeCell ref="K29:T29"/>
    <mergeCell ref="V29:Y29"/>
    <mergeCell ref="AB29:AC29"/>
    <mergeCell ref="AN28:AO28"/>
    <mergeCell ref="AD29:AE29"/>
    <mergeCell ref="AD30:AE30"/>
    <mergeCell ref="AG29:AI29"/>
    <mergeCell ref="AG30:AI30"/>
    <mergeCell ref="AU29:AW29"/>
    <mergeCell ref="AU30:AW30"/>
    <mergeCell ref="AZ27:BI27"/>
    <mergeCell ref="C28:J28"/>
    <mergeCell ref="K28:T28"/>
    <mergeCell ref="V28:Y28"/>
    <mergeCell ref="AB28:AC28"/>
    <mergeCell ref="AN27:AO27"/>
    <mergeCell ref="AZ26:BI26"/>
    <mergeCell ref="C27:J27"/>
    <mergeCell ref="K27:T27"/>
    <mergeCell ref="V27:Y27"/>
    <mergeCell ref="AB27:AC27"/>
    <mergeCell ref="AN26:AO26"/>
    <mergeCell ref="AD27:AE27"/>
    <mergeCell ref="AD28:AE28"/>
    <mergeCell ref="AG27:AI27"/>
    <mergeCell ref="AG28:AI28"/>
    <mergeCell ref="AU27:AW27"/>
    <mergeCell ref="AU28:AW28"/>
    <mergeCell ref="AZ25:BI25"/>
    <mergeCell ref="C26:J26"/>
    <mergeCell ref="K26:T26"/>
    <mergeCell ref="V26:Y26"/>
    <mergeCell ref="AB26:AC26"/>
    <mergeCell ref="AN25:AO25"/>
    <mergeCell ref="AZ24:BI24"/>
    <mergeCell ref="C25:J25"/>
    <mergeCell ref="K25:T25"/>
    <mergeCell ref="V25:Y25"/>
    <mergeCell ref="AB25:AC25"/>
    <mergeCell ref="AN24:AO24"/>
    <mergeCell ref="AD25:AE25"/>
    <mergeCell ref="AD26:AE26"/>
    <mergeCell ref="AU25:AW25"/>
    <mergeCell ref="AU26:AW26"/>
    <mergeCell ref="AZ23:BI23"/>
    <mergeCell ref="C24:J24"/>
    <mergeCell ref="K24:T24"/>
    <mergeCell ref="V24:Y24"/>
    <mergeCell ref="AB24:AC24"/>
    <mergeCell ref="AN23:AO23"/>
    <mergeCell ref="AZ22:BI22"/>
    <mergeCell ref="C23:J23"/>
    <mergeCell ref="K23:T23"/>
    <mergeCell ref="V23:Y23"/>
    <mergeCell ref="AB23:AC23"/>
    <mergeCell ref="AN22:AO22"/>
    <mergeCell ref="AD24:AE24"/>
    <mergeCell ref="AD23:AE23"/>
    <mergeCell ref="AU23:AW23"/>
    <mergeCell ref="AU24:AW24"/>
    <mergeCell ref="AZ21:BI21"/>
    <mergeCell ref="C22:J22"/>
    <mergeCell ref="K22:T22"/>
    <mergeCell ref="V22:Y22"/>
    <mergeCell ref="AB22:AC22"/>
    <mergeCell ref="AN21:AO21"/>
    <mergeCell ref="AZ20:BI20"/>
    <mergeCell ref="AN20:AO20"/>
    <mergeCell ref="C21:J21"/>
    <mergeCell ref="K21:T21"/>
    <mergeCell ref="V21:Y21"/>
    <mergeCell ref="AB21:AC21"/>
    <mergeCell ref="AU21:AW21"/>
    <mergeCell ref="AU22:AW22"/>
    <mergeCell ref="AZ19:BI19"/>
    <mergeCell ref="C20:J20"/>
    <mergeCell ref="K20:T20"/>
    <mergeCell ref="V20:Y20"/>
    <mergeCell ref="AB20:AC20"/>
    <mergeCell ref="AN19:AO19"/>
    <mergeCell ref="AZ18:BI18"/>
    <mergeCell ref="C19:J19"/>
    <mergeCell ref="K19:T19"/>
    <mergeCell ref="V19:Y19"/>
    <mergeCell ref="AB19:AC19"/>
    <mergeCell ref="AN18:AO18"/>
    <mergeCell ref="AU19:AW19"/>
    <mergeCell ref="AU20:AW20"/>
    <mergeCell ref="AZ17:BI17"/>
    <mergeCell ref="C18:J18"/>
    <mergeCell ref="K18:T18"/>
    <mergeCell ref="V18:Y18"/>
    <mergeCell ref="AB18:AC18"/>
    <mergeCell ref="AN17:AO17"/>
    <mergeCell ref="AZ16:BI16"/>
    <mergeCell ref="AN16:AO16"/>
    <mergeCell ref="C17:J17"/>
    <mergeCell ref="K17:T17"/>
    <mergeCell ref="V17:Y17"/>
    <mergeCell ref="AB17:AC17"/>
    <mergeCell ref="AG17:AI17"/>
    <mergeCell ref="AU17:AW17"/>
    <mergeCell ref="AU18:AW18"/>
    <mergeCell ref="AZ15:BI15"/>
    <mergeCell ref="C16:J16"/>
    <mergeCell ref="K16:T16"/>
    <mergeCell ref="V16:Y16"/>
    <mergeCell ref="AB16:AC16"/>
    <mergeCell ref="AN15:AO15"/>
    <mergeCell ref="AZ14:BI14"/>
    <mergeCell ref="AN14:AO14"/>
    <mergeCell ref="C15:J15"/>
    <mergeCell ref="K15:T15"/>
    <mergeCell ref="V15:Y15"/>
    <mergeCell ref="AB15:AC15"/>
    <mergeCell ref="AG15:AI15"/>
    <mergeCell ref="AG16:AI16"/>
    <mergeCell ref="AU15:AW15"/>
    <mergeCell ref="AU16:AW16"/>
    <mergeCell ref="AZ13:BI13"/>
    <mergeCell ref="C14:J14"/>
    <mergeCell ref="K14:T14"/>
    <mergeCell ref="V14:Y14"/>
    <mergeCell ref="AB14:AC14"/>
    <mergeCell ref="AN13:AO13"/>
    <mergeCell ref="AZ12:BI12"/>
    <mergeCell ref="AN12:AO12"/>
    <mergeCell ref="C13:J13"/>
    <mergeCell ref="K13:T13"/>
    <mergeCell ref="V13:Y13"/>
    <mergeCell ref="AB13:AC13"/>
    <mergeCell ref="AG12:AI12"/>
    <mergeCell ref="AG13:AI13"/>
    <mergeCell ref="AG14:AI14"/>
    <mergeCell ref="AU12:AW12"/>
    <mergeCell ref="AU13:AW13"/>
    <mergeCell ref="AU14:AW14"/>
    <mergeCell ref="AZ11:BI11"/>
    <mergeCell ref="C11:J11"/>
    <mergeCell ref="K11:T11"/>
    <mergeCell ref="V11:Y11"/>
    <mergeCell ref="AB11:AC11"/>
    <mergeCell ref="AN11:AO11"/>
    <mergeCell ref="AN10:AO10"/>
    <mergeCell ref="C10:J10"/>
    <mergeCell ref="K10:T10"/>
    <mergeCell ref="V10:Y10"/>
    <mergeCell ref="AB10:AC10"/>
    <mergeCell ref="AR8:AR10"/>
    <mergeCell ref="AU9:AW9"/>
    <mergeCell ref="AU10:AW10"/>
    <mergeCell ref="AG9:AI9"/>
    <mergeCell ref="AG10:AI10"/>
    <mergeCell ref="AG11:AI11"/>
    <mergeCell ref="AU11:AW11"/>
    <mergeCell ref="AD70:AE70"/>
    <mergeCell ref="W2:AL5"/>
    <mergeCell ref="AN9:AO9"/>
    <mergeCell ref="C12:J12"/>
    <mergeCell ref="K12:T12"/>
    <mergeCell ref="V12:Y12"/>
    <mergeCell ref="AB12:AC12"/>
    <mergeCell ref="AD34:AE34"/>
    <mergeCell ref="AD35:AE35"/>
    <mergeCell ref="AB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C37:J37"/>
    <mergeCell ref="AD50:AE50"/>
    <mergeCell ref="AD67:AE67"/>
    <mergeCell ref="AD68:AE68"/>
    <mergeCell ref="AD69:AE69"/>
    <mergeCell ref="AG18:AI18"/>
    <mergeCell ref="AG19:AI19"/>
    <mergeCell ref="AG20:AI20"/>
    <mergeCell ref="AG21:AI21"/>
    <mergeCell ref="AG22:AI22"/>
    <mergeCell ref="AG23:AI23"/>
    <mergeCell ref="AG24:AI24"/>
    <mergeCell ref="AG25:AI25"/>
    <mergeCell ref="AG26:AI26"/>
    <mergeCell ref="AD37:AE37"/>
    <mergeCell ref="AG37:AI37"/>
    <mergeCell ref="AG68:AI68"/>
    <mergeCell ref="AD42:AE42"/>
    <mergeCell ref="AD43:AE43"/>
    <mergeCell ref="AD46:AE46"/>
    <mergeCell ref="AD47:AE47"/>
    <mergeCell ref="AD53:AE53"/>
    <mergeCell ref="AD66:AE66"/>
    <mergeCell ref="AG66:AI66"/>
    <mergeCell ref="AG67:AI67"/>
    <mergeCell ref="AG70:AI70"/>
    <mergeCell ref="AP8:AP10"/>
    <mergeCell ref="AG40:AI40"/>
    <mergeCell ref="AG41:AI41"/>
    <mergeCell ref="AG42:AI42"/>
    <mergeCell ref="AG43:AI43"/>
    <mergeCell ref="AG44:AI44"/>
    <mergeCell ref="AG45:AI45"/>
    <mergeCell ref="AG46:AI46"/>
    <mergeCell ref="AG47:AI47"/>
    <mergeCell ref="AG48:AI48"/>
    <mergeCell ref="AG49:AI49"/>
    <mergeCell ref="AG50:AI50"/>
    <mergeCell ref="AG51:AI51"/>
    <mergeCell ref="AG52:AI52"/>
    <mergeCell ref="AG53:AI53"/>
    <mergeCell ref="AG54:AI54"/>
    <mergeCell ref="AG57:AI57"/>
    <mergeCell ref="AG58:AI58"/>
    <mergeCell ref="AG59:AI59"/>
    <mergeCell ref="AG60:AI60"/>
    <mergeCell ref="AG61:AI61"/>
    <mergeCell ref="AG62:AI62"/>
    <mergeCell ref="AG55:AI55"/>
    <mergeCell ref="AU70:AW70"/>
    <mergeCell ref="AU50:AW50"/>
    <mergeCell ref="AU51:AW51"/>
    <mergeCell ref="AU52:AW52"/>
    <mergeCell ref="AU53:AW53"/>
    <mergeCell ref="AU54:AW54"/>
    <mergeCell ref="AU55:AW55"/>
    <mergeCell ref="AU56:AW56"/>
    <mergeCell ref="AU57:AW57"/>
    <mergeCell ref="AU58:AW58"/>
    <mergeCell ref="AU68:AW68"/>
    <mergeCell ref="AU69:AW69"/>
  </mergeCells>
  <conditionalFormatting sqref="AJ11:AO70 AQ11:AQ70 C11:AD70 AF11:AG70 AS11:AU70 AX11:BK70">
    <cfRule type="cellIs" dxfId="1688" priority="36" stopIfTrue="1" operator="between">
      <formula>0.7</formula>
      <formula>1</formula>
    </cfRule>
    <cfRule type="cellIs" dxfId="1687" priority="37" stopIfTrue="1" operator="between">
      <formula>0.5</formula>
      <formula>0.69</formula>
    </cfRule>
    <cfRule type="cellIs" dxfId="1686" priority="38" stopIfTrue="1" operator="between">
      <formula>0.33</formula>
      <formula>0.49</formula>
    </cfRule>
  </conditionalFormatting>
  <conditionalFormatting sqref="A11:B50">
    <cfRule type="expression" dxfId="1685" priority="23" stopIfTrue="1">
      <formula>MOD(ROW(),2)=0</formula>
    </cfRule>
  </conditionalFormatting>
  <conditionalFormatting sqref="C51:C70 K51:K70 V51:V70 Z51:AB70 AK51:AL70 AN51:AN70 AQ51:AQ70">
    <cfRule type="cellIs" dxfId="1684" priority="16" stopIfTrue="1" operator="between">
      <formula>0.33</formula>
      <formula>0.49</formula>
    </cfRule>
  </conditionalFormatting>
  <conditionalFormatting sqref="C51:C70 K51:K70 V51:V70 Z51:AB70 AK51:AL70 AN51:AN70 AQ51:AQ70">
    <cfRule type="cellIs" dxfId="1683" priority="15" stopIfTrue="1" operator="between">
      <formula>0.5</formula>
      <formula>0.69</formula>
    </cfRule>
  </conditionalFormatting>
  <conditionalFormatting sqref="C51:C70 K51:K70 V51:V70 Z51:AB70 AK51:AL70 AN51:AN70 AQ51:AQ70">
    <cfRule type="cellIs" dxfId="1682" priority="14" stopIfTrue="1" operator="between">
      <formula>0.7</formula>
      <formula>1</formula>
    </cfRule>
  </conditionalFormatting>
  <conditionalFormatting sqref="A51:B70">
    <cfRule type="expression" dxfId="1681" priority="13" stopIfTrue="1">
      <formula>MOD(ROW(),2)=0</formula>
    </cfRule>
  </conditionalFormatting>
  <conditionalFormatting sqref="AP11:AP70">
    <cfRule type="cellIs" dxfId="1680" priority="4" stopIfTrue="1" operator="between">
      <formula>0.7</formula>
      <formula>1</formula>
    </cfRule>
    <cfRule type="cellIs" dxfId="1679" priority="5" stopIfTrue="1" operator="between">
      <formula>0.5</formula>
      <formula>0.69</formula>
    </cfRule>
    <cfRule type="cellIs" dxfId="1678" priority="6" stopIfTrue="1" operator="between">
      <formula>0.33</formula>
      <formula>0.49</formula>
    </cfRule>
  </conditionalFormatting>
  <conditionalFormatting sqref="AR11:AR70">
    <cfRule type="cellIs" dxfId="1677" priority="1" stopIfTrue="1" operator="between">
      <formula>0.7</formula>
      <formula>1</formula>
    </cfRule>
    <cfRule type="cellIs" dxfId="1676" priority="2" stopIfTrue="1" operator="between">
      <formula>0.5</formula>
      <formula>0.69</formula>
    </cfRule>
    <cfRule type="cellIs" dxfId="1675" priority="3" stopIfTrue="1" operator="between">
      <formula>0.33</formula>
      <formula>0.49</formula>
    </cfRule>
  </conditionalFormatting>
  <pageMargins left="0" right="0" top="0.39370078740157483" bottom="0.39370078740157483" header="0" footer="0"/>
  <pageSetup paperSize="9" scale="45" fitToHeight="0" orientation="landscape" r:id="rId1"/>
  <headerFooter>
    <oddHeader>&amp;C&amp;A</oddHeader>
    <oddFooter>&amp;CPage &amp;P</oddFooter>
  </headerFooter>
  <ignoredErrors>
    <ignoredError sqref="AQ55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48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484" priority="25" stopIfTrue="1" operator="equal">
      <formula>1</formula>
    </cfRule>
  </conditionalFormatting>
  <conditionalFormatting sqref="N98 N101 N65:U65 N74:Q74 N77 N83:O83 N92:O92 N107:O107 N68:U68 T70:U70 N134:U134 S136:T136">
    <cfRule type="cellIs" dxfId="483" priority="27" stopIfTrue="1" operator="equal">
      <formula>9</formula>
    </cfRule>
  </conditionalFormatting>
  <conditionalFormatting sqref="N31">
    <cfRule type="cellIs" dxfId="482" priority="22" stopIfTrue="1" operator="equal">
      <formula>0</formula>
    </cfRule>
  </conditionalFormatting>
  <conditionalFormatting sqref="N31">
    <cfRule type="cellIs" dxfId="481" priority="21" stopIfTrue="1" operator="equal">
      <formula>1</formula>
    </cfRule>
  </conditionalFormatting>
  <conditionalFormatting sqref="P50:Q50">
    <cfRule type="cellIs" dxfId="480" priority="24" stopIfTrue="1" operator="equal">
      <formula>0</formula>
    </cfRule>
  </conditionalFormatting>
  <conditionalFormatting sqref="P50:Q50">
    <cfRule type="cellIs" dxfId="479" priority="23" stopIfTrue="1" operator="equal">
      <formula>1</formula>
    </cfRule>
  </conditionalFormatting>
  <conditionalFormatting sqref="N44:O44 N47">
    <cfRule type="cellIs" dxfId="478" priority="20" stopIfTrue="1" operator="equal">
      <formula>0</formula>
    </cfRule>
  </conditionalFormatting>
  <conditionalFormatting sqref="N44:O44 N47">
    <cfRule type="cellIs" dxfId="477" priority="19" stopIfTrue="1" operator="equal">
      <formula>1</formula>
    </cfRule>
  </conditionalFormatting>
  <conditionalFormatting sqref="P92">
    <cfRule type="cellIs" dxfId="476" priority="14" stopIfTrue="1" operator="equal">
      <formula>0</formula>
    </cfRule>
  </conditionalFormatting>
  <conditionalFormatting sqref="P92">
    <cfRule type="cellIs" dxfId="475" priority="13" stopIfTrue="1" operator="equal">
      <formula>1</formula>
    </cfRule>
  </conditionalFormatting>
  <conditionalFormatting sqref="P92">
    <cfRule type="cellIs" dxfId="474" priority="15" stopIfTrue="1" operator="equal">
      <formula>9</formula>
    </cfRule>
  </conditionalFormatting>
  <conditionalFormatting sqref="N86:O86">
    <cfRule type="cellIs" dxfId="473" priority="17" stopIfTrue="1" operator="equal">
      <formula>0</formula>
    </cfRule>
  </conditionalFormatting>
  <conditionalFormatting sqref="N86:O86">
    <cfRule type="cellIs" dxfId="472" priority="16" stopIfTrue="1" operator="equal">
      <formula>1</formula>
    </cfRule>
  </conditionalFormatting>
  <conditionalFormatting sqref="N86:O86">
    <cfRule type="cellIs" dxfId="471" priority="18" stopIfTrue="1" operator="equal">
      <formula>9</formula>
    </cfRule>
  </conditionalFormatting>
  <conditionalFormatting sqref="N119">
    <cfRule type="cellIs" dxfId="470" priority="8" stopIfTrue="1" operator="equal">
      <formula>0</formula>
    </cfRule>
  </conditionalFormatting>
  <conditionalFormatting sqref="N119">
    <cfRule type="cellIs" dxfId="469" priority="7" stopIfTrue="1" operator="equal">
      <formula>1</formula>
    </cfRule>
  </conditionalFormatting>
  <conditionalFormatting sqref="N119">
    <cfRule type="cellIs" dxfId="468" priority="9" stopIfTrue="1" operator="equal">
      <formula>9</formula>
    </cfRule>
  </conditionalFormatting>
  <conditionalFormatting sqref="N113">
    <cfRule type="cellIs" dxfId="467" priority="11" stopIfTrue="1" operator="equal">
      <formula>0</formula>
    </cfRule>
  </conditionalFormatting>
  <conditionalFormatting sqref="N113">
    <cfRule type="cellIs" dxfId="466" priority="10" stopIfTrue="1" operator="equal">
      <formula>1</formula>
    </cfRule>
  </conditionalFormatting>
  <conditionalFormatting sqref="N113">
    <cfRule type="cellIs" dxfId="465" priority="12" stopIfTrue="1" operator="equal">
      <formula>9</formula>
    </cfRule>
  </conditionalFormatting>
  <conditionalFormatting sqref="N125:P125">
    <cfRule type="cellIs" dxfId="464" priority="5" stopIfTrue="1" operator="equal">
      <formula>0</formula>
    </cfRule>
  </conditionalFormatting>
  <conditionalFormatting sqref="N125:P125">
    <cfRule type="cellIs" dxfId="463" priority="4" stopIfTrue="1" operator="equal">
      <formula>1</formula>
    </cfRule>
  </conditionalFormatting>
  <conditionalFormatting sqref="N125:P125">
    <cfRule type="cellIs" dxfId="462" priority="6" stopIfTrue="1" operator="equal">
      <formula>9</formula>
    </cfRule>
  </conditionalFormatting>
  <conditionalFormatting sqref="N128">
    <cfRule type="cellIs" dxfId="461" priority="1" stopIfTrue="1" operator="equal">
      <formula>1</formula>
    </cfRule>
  </conditionalFormatting>
  <conditionalFormatting sqref="N128">
    <cfRule type="cellIs" dxfId="460" priority="2" stopIfTrue="1" operator="equal">
      <formula>0</formula>
    </cfRule>
  </conditionalFormatting>
  <conditionalFormatting sqref="N128">
    <cfRule type="cellIs" dxfId="45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45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457" priority="25" stopIfTrue="1" operator="equal">
      <formula>1</formula>
    </cfRule>
  </conditionalFormatting>
  <conditionalFormatting sqref="N98 N101 N65:U65 N74:Q74 N77 N83:O83 N92:O92 N107:O107 N68:U68 T70:U70 N134:U134 S136:T136">
    <cfRule type="cellIs" dxfId="456" priority="27" stopIfTrue="1" operator="equal">
      <formula>9</formula>
    </cfRule>
  </conditionalFormatting>
  <conditionalFormatting sqref="N31">
    <cfRule type="cellIs" dxfId="455" priority="22" stopIfTrue="1" operator="equal">
      <formula>0</formula>
    </cfRule>
  </conditionalFormatting>
  <conditionalFormatting sqref="N31">
    <cfRule type="cellIs" dxfId="454" priority="21" stopIfTrue="1" operator="equal">
      <formula>1</formula>
    </cfRule>
  </conditionalFormatting>
  <conditionalFormatting sqref="P50:Q50">
    <cfRule type="cellIs" dxfId="453" priority="24" stopIfTrue="1" operator="equal">
      <formula>0</formula>
    </cfRule>
  </conditionalFormatting>
  <conditionalFormatting sqref="P50:Q50">
    <cfRule type="cellIs" dxfId="452" priority="23" stopIfTrue="1" operator="equal">
      <formula>1</formula>
    </cfRule>
  </conditionalFormatting>
  <conditionalFormatting sqref="N44:O44 N47">
    <cfRule type="cellIs" dxfId="451" priority="20" stopIfTrue="1" operator="equal">
      <formula>0</formula>
    </cfRule>
  </conditionalFormatting>
  <conditionalFormatting sqref="N44:O44 N47">
    <cfRule type="cellIs" dxfId="450" priority="19" stopIfTrue="1" operator="equal">
      <formula>1</formula>
    </cfRule>
  </conditionalFormatting>
  <conditionalFormatting sqref="P92">
    <cfRule type="cellIs" dxfId="449" priority="14" stopIfTrue="1" operator="equal">
      <formula>0</formula>
    </cfRule>
  </conditionalFormatting>
  <conditionalFormatting sqref="P92">
    <cfRule type="cellIs" dxfId="448" priority="13" stopIfTrue="1" operator="equal">
      <formula>1</formula>
    </cfRule>
  </conditionalFormatting>
  <conditionalFormatting sqref="P92">
    <cfRule type="cellIs" dxfId="447" priority="15" stopIfTrue="1" operator="equal">
      <formula>9</formula>
    </cfRule>
  </conditionalFormatting>
  <conditionalFormatting sqref="N86:O86">
    <cfRule type="cellIs" dxfId="446" priority="17" stopIfTrue="1" operator="equal">
      <formula>0</formula>
    </cfRule>
  </conditionalFormatting>
  <conditionalFormatting sqref="N86:O86">
    <cfRule type="cellIs" dxfId="445" priority="16" stopIfTrue="1" operator="equal">
      <formula>1</formula>
    </cfRule>
  </conditionalFormatting>
  <conditionalFormatting sqref="N86:O86">
    <cfRule type="cellIs" dxfId="444" priority="18" stopIfTrue="1" operator="equal">
      <formula>9</formula>
    </cfRule>
  </conditionalFormatting>
  <conditionalFormatting sqref="N119">
    <cfRule type="cellIs" dxfId="443" priority="8" stopIfTrue="1" operator="equal">
      <formula>0</formula>
    </cfRule>
  </conditionalFormatting>
  <conditionalFormatting sqref="N119">
    <cfRule type="cellIs" dxfId="442" priority="7" stopIfTrue="1" operator="equal">
      <formula>1</formula>
    </cfRule>
  </conditionalFormatting>
  <conditionalFormatting sqref="N119">
    <cfRule type="cellIs" dxfId="441" priority="9" stopIfTrue="1" operator="equal">
      <formula>9</formula>
    </cfRule>
  </conditionalFormatting>
  <conditionalFormatting sqref="N113">
    <cfRule type="cellIs" dxfId="440" priority="11" stopIfTrue="1" operator="equal">
      <formula>0</formula>
    </cfRule>
  </conditionalFormatting>
  <conditionalFormatting sqref="N113">
    <cfRule type="cellIs" dxfId="439" priority="10" stopIfTrue="1" operator="equal">
      <formula>1</formula>
    </cfRule>
  </conditionalFormatting>
  <conditionalFormatting sqref="N113">
    <cfRule type="cellIs" dxfId="438" priority="12" stopIfTrue="1" operator="equal">
      <formula>9</formula>
    </cfRule>
  </conditionalFormatting>
  <conditionalFormatting sqref="N125:P125">
    <cfRule type="cellIs" dxfId="437" priority="5" stopIfTrue="1" operator="equal">
      <formula>0</formula>
    </cfRule>
  </conditionalFormatting>
  <conditionalFormatting sqref="N125:P125">
    <cfRule type="cellIs" dxfId="436" priority="4" stopIfTrue="1" operator="equal">
      <formula>1</formula>
    </cfRule>
  </conditionalFormatting>
  <conditionalFormatting sqref="N125:P125">
    <cfRule type="cellIs" dxfId="435" priority="6" stopIfTrue="1" operator="equal">
      <formula>9</formula>
    </cfRule>
  </conditionalFormatting>
  <conditionalFormatting sqref="N128">
    <cfRule type="cellIs" dxfId="434" priority="1" stopIfTrue="1" operator="equal">
      <formula>1</formula>
    </cfRule>
  </conditionalFormatting>
  <conditionalFormatting sqref="N128">
    <cfRule type="cellIs" dxfId="433" priority="2" stopIfTrue="1" operator="equal">
      <formula>0</formula>
    </cfRule>
  </conditionalFormatting>
  <conditionalFormatting sqref="N128">
    <cfRule type="cellIs" dxfId="43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43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430" priority="25" stopIfTrue="1" operator="equal">
      <formula>1</formula>
    </cfRule>
  </conditionalFormatting>
  <conditionalFormatting sqref="N98 N101 N65:U65 N74:Q74 N77 N83:O83 N92:O92 N107:O107 N68:U68 T70:U70 N134:U134 S136:T136">
    <cfRule type="cellIs" dxfId="429" priority="27" stopIfTrue="1" operator="equal">
      <formula>9</formula>
    </cfRule>
  </conditionalFormatting>
  <conditionalFormatting sqref="N31">
    <cfRule type="cellIs" dxfId="428" priority="22" stopIfTrue="1" operator="equal">
      <formula>0</formula>
    </cfRule>
  </conditionalFormatting>
  <conditionalFormatting sqref="N31">
    <cfRule type="cellIs" dxfId="427" priority="21" stopIfTrue="1" operator="equal">
      <formula>1</formula>
    </cfRule>
  </conditionalFormatting>
  <conditionalFormatting sqref="P50:Q50">
    <cfRule type="cellIs" dxfId="426" priority="24" stopIfTrue="1" operator="equal">
      <formula>0</formula>
    </cfRule>
  </conditionalFormatting>
  <conditionalFormatting sqref="P50:Q50">
    <cfRule type="cellIs" dxfId="425" priority="23" stopIfTrue="1" operator="equal">
      <formula>1</formula>
    </cfRule>
  </conditionalFormatting>
  <conditionalFormatting sqref="N44:O44 N47">
    <cfRule type="cellIs" dxfId="424" priority="20" stopIfTrue="1" operator="equal">
      <formula>0</formula>
    </cfRule>
  </conditionalFormatting>
  <conditionalFormatting sqref="N44:O44 N47">
    <cfRule type="cellIs" dxfId="423" priority="19" stopIfTrue="1" operator="equal">
      <formula>1</formula>
    </cfRule>
  </conditionalFormatting>
  <conditionalFormatting sqref="P92">
    <cfRule type="cellIs" dxfId="422" priority="14" stopIfTrue="1" operator="equal">
      <formula>0</formula>
    </cfRule>
  </conditionalFormatting>
  <conditionalFormatting sqref="P92">
    <cfRule type="cellIs" dxfId="421" priority="13" stopIfTrue="1" operator="equal">
      <formula>1</formula>
    </cfRule>
  </conditionalFormatting>
  <conditionalFormatting sqref="P92">
    <cfRule type="cellIs" dxfId="420" priority="15" stopIfTrue="1" operator="equal">
      <formula>9</formula>
    </cfRule>
  </conditionalFormatting>
  <conditionalFormatting sqref="N86:O86">
    <cfRule type="cellIs" dxfId="419" priority="17" stopIfTrue="1" operator="equal">
      <formula>0</formula>
    </cfRule>
  </conditionalFormatting>
  <conditionalFormatting sqref="N86:O86">
    <cfRule type="cellIs" dxfId="418" priority="16" stopIfTrue="1" operator="equal">
      <formula>1</formula>
    </cfRule>
  </conditionalFormatting>
  <conditionalFormatting sqref="N86:O86">
    <cfRule type="cellIs" dxfId="417" priority="18" stopIfTrue="1" operator="equal">
      <formula>9</formula>
    </cfRule>
  </conditionalFormatting>
  <conditionalFormatting sqref="N119">
    <cfRule type="cellIs" dxfId="416" priority="8" stopIfTrue="1" operator="equal">
      <formula>0</formula>
    </cfRule>
  </conditionalFormatting>
  <conditionalFormatting sqref="N119">
    <cfRule type="cellIs" dxfId="415" priority="7" stopIfTrue="1" operator="equal">
      <formula>1</formula>
    </cfRule>
  </conditionalFormatting>
  <conditionalFormatting sqref="N119">
    <cfRule type="cellIs" dxfId="414" priority="9" stopIfTrue="1" operator="equal">
      <formula>9</formula>
    </cfRule>
  </conditionalFormatting>
  <conditionalFormatting sqref="N113">
    <cfRule type="cellIs" dxfId="413" priority="11" stopIfTrue="1" operator="equal">
      <formula>0</formula>
    </cfRule>
  </conditionalFormatting>
  <conditionalFormatting sqref="N113">
    <cfRule type="cellIs" dxfId="412" priority="10" stopIfTrue="1" operator="equal">
      <formula>1</formula>
    </cfRule>
  </conditionalFormatting>
  <conditionalFormatting sqref="N113">
    <cfRule type="cellIs" dxfId="411" priority="12" stopIfTrue="1" operator="equal">
      <formula>9</formula>
    </cfRule>
  </conditionalFormatting>
  <conditionalFormatting sqref="N125:P125">
    <cfRule type="cellIs" dxfId="410" priority="5" stopIfTrue="1" operator="equal">
      <formula>0</formula>
    </cfRule>
  </conditionalFormatting>
  <conditionalFormatting sqref="N125:P125">
    <cfRule type="cellIs" dxfId="409" priority="4" stopIfTrue="1" operator="equal">
      <formula>1</formula>
    </cfRule>
  </conditionalFormatting>
  <conditionalFormatting sqref="N125:P125">
    <cfRule type="cellIs" dxfId="408" priority="6" stopIfTrue="1" operator="equal">
      <formula>9</formula>
    </cfRule>
  </conditionalFormatting>
  <conditionalFormatting sqref="N128">
    <cfRule type="cellIs" dxfId="407" priority="1" stopIfTrue="1" operator="equal">
      <formula>1</formula>
    </cfRule>
  </conditionalFormatting>
  <conditionalFormatting sqref="N128">
    <cfRule type="cellIs" dxfId="406" priority="2" stopIfTrue="1" operator="equal">
      <formula>0</formula>
    </cfRule>
  </conditionalFormatting>
  <conditionalFormatting sqref="N128">
    <cfRule type="cellIs" dxfId="40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40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403" priority="25" stopIfTrue="1" operator="equal">
      <formula>1</formula>
    </cfRule>
  </conditionalFormatting>
  <conditionalFormatting sqref="N98 N101 N65:U65 N74:Q74 N77 N83:O83 N92:O92 N107:O107 N68:U68 T70:U70 N134:U134 S136:T136">
    <cfRule type="cellIs" dxfId="402" priority="27" stopIfTrue="1" operator="equal">
      <formula>9</formula>
    </cfRule>
  </conditionalFormatting>
  <conditionalFormatting sqref="N31">
    <cfRule type="cellIs" dxfId="401" priority="22" stopIfTrue="1" operator="equal">
      <formula>0</formula>
    </cfRule>
  </conditionalFormatting>
  <conditionalFormatting sqref="N31">
    <cfRule type="cellIs" dxfId="400" priority="21" stopIfTrue="1" operator="equal">
      <formula>1</formula>
    </cfRule>
  </conditionalFormatting>
  <conditionalFormatting sqref="P50:Q50">
    <cfRule type="cellIs" dxfId="399" priority="24" stopIfTrue="1" operator="equal">
      <formula>0</formula>
    </cfRule>
  </conditionalFormatting>
  <conditionalFormatting sqref="P50:Q50">
    <cfRule type="cellIs" dxfId="398" priority="23" stopIfTrue="1" operator="equal">
      <formula>1</formula>
    </cfRule>
  </conditionalFormatting>
  <conditionalFormatting sqref="N44:O44 N47">
    <cfRule type="cellIs" dxfId="397" priority="20" stopIfTrue="1" operator="equal">
      <formula>0</formula>
    </cfRule>
  </conditionalFormatting>
  <conditionalFormatting sqref="N44:O44 N47">
    <cfRule type="cellIs" dxfId="396" priority="19" stopIfTrue="1" operator="equal">
      <formula>1</formula>
    </cfRule>
  </conditionalFormatting>
  <conditionalFormatting sqref="P92">
    <cfRule type="cellIs" dxfId="395" priority="14" stopIfTrue="1" operator="equal">
      <formula>0</formula>
    </cfRule>
  </conditionalFormatting>
  <conditionalFormatting sqref="P92">
    <cfRule type="cellIs" dxfId="394" priority="13" stopIfTrue="1" operator="equal">
      <formula>1</formula>
    </cfRule>
  </conditionalFormatting>
  <conditionalFormatting sqref="P92">
    <cfRule type="cellIs" dxfId="393" priority="15" stopIfTrue="1" operator="equal">
      <formula>9</formula>
    </cfRule>
  </conditionalFormatting>
  <conditionalFormatting sqref="N86:O86">
    <cfRule type="cellIs" dxfId="392" priority="17" stopIfTrue="1" operator="equal">
      <formula>0</formula>
    </cfRule>
  </conditionalFormatting>
  <conditionalFormatting sqref="N86:O86">
    <cfRule type="cellIs" dxfId="391" priority="16" stopIfTrue="1" operator="equal">
      <formula>1</formula>
    </cfRule>
  </conditionalFormatting>
  <conditionalFormatting sqref="N86:O86">
    <cfRule type="cellIs" dxfId="390" priority="18" stopIfTrue="1" operator="equal">
      <formula>9</formula>
    </cfRule>
  </conditionalFormatting>
  <conditionalFormatting sqref="N119">
    <cfRule type="cellIs" dxfId="389" priority="8" stopIfTrue="1" operator="equal">
      <formula>0</formula>
    </cfRule>
  </conditionalFormatting>
  <conditionalFormatting sqref="N119">
    <cfRule type="cellIs" dxfId="388" priority="7" stopIfTrue="1" operator="equal">
      <formula>1</formula>
    </cfRule>
  </conditionalFormatting>
  <conditionalFormatting sqref="N119">
    <cfRule type="cellIs" dxfId="387" priority="9" stopIfTrue="1" operator="equal">
      <formula>9</formula>
    </cfRule>
  </conditionalFormatting>
  <conditionalFormatting sqref="N113">
    <cfRule type="cellIs" dxfId="386" priority="11" stopIfTrue="1" operator="equal">
      <formula>0</formula>
    </cfRule>
  </conditionalFormatting>
  <conditionalFormatting sqref="N113">
    <cfRule type="cellIs" dxfId="385" priority="10" stopIfTrue="1" operator="equal">
      <formula>1</formula>
    </cfRule>
  </conditionalFormatting>
  <conditionalFormatting sqref="N113">
    <cfRule type="cellIs" dxfId="384" priority="12" stopIfTrue="1" operator="equal">
      <formula>9</formula>
    </cfRule>
  </conditionalFormatting>
  <conditionalFormatting sqref="N125:P125">
    <cfRule type="cellIs" dxfId="383" priority="5" stopIfTrue="1" operator="equal">
      <formula>0</formula>
    </cfRule>
  </conditionalFormatting>
  <conditionalFormatting sqref="N125:P125">
    <cfRule type="cellIs" dxfId="382" priority="4" stopIfTrue="1" operator="equal">
      <formula>1</formula>
    </cfRule>
  </conditionalFormatting>
  <conditionalFormatting sqref="N125:P125">
    <cfRule type="cellIs" dxfId="381" priority="6" stopIfTrue="1" operator="equal">
      <formula>9</formula>
    </cfRule>
  </conditionalFormatting>
  <conditionalFormatting sqref="N128">
    <cfRule type="cellIs" dxfId="380" priority="1" stopIfTrue="1" operator="equal">
      <formula>1</formula>
    </cfRule>
  </conditionalFormatting>
  <conditionalFormatting sqref="N128">
    <cfRule type="cellIs" dxfId="379" priority="2" stopIfTrue="1" operator="equal">
      <formula>0</formula>
    </cfRule>
  </conditionalFormatting>
  <conditionalFormatting sqref="N128">
    <cfRule type="cellIs" dxfId="37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37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376" priority="25" stopIfTrue="1" operator="equal">
      <formula>1</formula>
    </cfRule>
  </conditionalFormatting>
  <conditionalFormatting sqref="N98 N101 N65:U65 N74:Q74 N77 N83:O83 N92:O92 N107:O107 N68:U68 T70:U70 N134:U134 S136:T136">
    <cfRule type="cellIs" dxfId="375" priority="27" stopIfTrue="1" operator="equal">
      <formula>9</formula>
    </cfRule>
  </conditionalFormatting>
  <conditionalFormatting sqref="N31">
    <cfRule type="cellIs" dxfId="374" priority="22" stopIfTrue="1" operator="equal">
      <formula>0</formula>
    </cfRule>
  </conditionalFormatting>
  <conditionalFormatting sqref="N31">
    <cfRule type="cellIs" dxfId="373" priority="21" stopIfTrue="1" operator="equal">
      <formula>1</formula>
    </cfRule>
  </conditionalFormatting>
  <conditionalFormatting sqref="P50:Q50">
    <cfRule type="cellIs" dxfId="372" priority="24" stopIfTrue="1" operator="equal">
      <formula>0</formula>
    </cfRule>
  </conditionalFormatting>
  <conditionalFormatting sqref="P50:Q50">
    <cfRule type="cellIs" dxfId="371" priority="23" stopIfTrue="1" operator="equal">
      <formula>1</formula>
    </cfRule>
  </conditionalFormatting>
  <conditionalFormatting sqref="N44:O44 N47">
    <cfRule type="cellIs" dxfId="370" priority="20" stopIfTrue="1" operator="equal">
      <formula>0</formula>
    </cfRule>
  </conditionalFormatting>
  <conditionalFormatting sqref="N44:O44 N47">
    <cfRule type="cellIs" dxfId="369" priority="19" stopIfTrue="1" operator="equal">
      <formula>1</formula>
    </cfRule>
  </conditionalFormatting>
  <conditionalFormatting sqref="P92">
    <cfRule type="cellIs" dxfId="368" priority="14" stopIfTrue="1" operator="equal">
      <formula>0</formula>
    </cfRule>
  </conditionalFormatting>
  <conditionalFormatting sqref="P92">
    <cfRule type="cellIs" dxfId="367" priority="13" stopIfTrue="1" operator="equal">
      <formula>1</formula>
    </cfRule>
  </conditionalFormatting>
  <conditionalFormatting sqref="P92">
    <cfRule type="cellIs" dxfId="366" priority="15" stopIfTrue="1" operator="equal">
      <formula>9</formula>
    </cfRule>
  </conditionalFormatting>
  <conditionalFormatting sqref="N86:O86">
    <cfRule type="cellIs" dxfId="365" priority="17" stopIfTrue="1" operator="equal">
      <formula>0</formula>
    </cfRule>
  </conditionalFormatting>
  <conditionalFormatting sqref="N86:O86">
    <cfRule type="cellIs" dxfId="364" priority="16" stopIfTrue="1" operator="equal">
      <formula>1</formula>
    </cfRule>
  </conditionalFormatting>
  <conditionalFormatting sqref="N86:O86">
    <cfRule type="cellIs" dxfId="363" priority="18" stopIfTrue="1" operator="equal">
      <formula>9</formula>
    </cfRule>
  </conditionalFormatting>
  <conditionalFormatting sqref="N119">
    <cfRule type="cellIs" dxfId="362" priority="8" stopIfTrue="1" operator="equal">
      <formula>0</formula>
    </cfRule>
  </conditionalFormatting>
  <conditionalFormatting sqref="N119">
    <cfRule type="cellIs" dxfId="361" priority="7" stopIfTrue="1" operator="equal">
      <formula>1</formula>
    </cfRule>
  </conditionalFormatting>
  <conditionalFormatting sqref="N119">
    <cfRule type="cellIs" dxfId="360" priority="9" stopIfTrue="1" operator="equal">
      <formula>9</formula>
    </cfRule>
  </conditionalFormatting>
  <conditionalFormatting sqref="N113">
    <cfRule type="cellIs" dxfId="359" priority="11" stopIfTrue="1" operator="equal">
      <formula>0</formula>
    </cfRule>
  </conditionalFormatting>
  <conditionalFormatting sqref="N113">
    <cfRule type="cellIs" dxfId="358" priority="10" stopIfTrue="1" operator="equal">
      <formula>1</formula>
    </cfRule>
  </conditionalFormatting>
  <conditionalFormatting sqref="N113">
    <cfRule type="cellIs" dxfId="357" priority="12" stopIfTrue="1" operator="equal">
      <formula>9</formula>
    </cfRule>
  </conditionalFormatting>
  <conditionalFormatting sqref="N125:P125">
    <cfRule type="cellIs" dxfId="356" priority="5" stopIfTrue="1" operator="equal">
      <formula>0</formula>
    </cfRule>
  </conditionalFormatting>
  <conditionalFormatting sqref="N125:P125">
    <cfRule type="cellIs" dxfId="355" priority="4" stopIfTrue="1" operator="equal">
      <formula>1</formula>
    </cfRule>
  </conditionalFormatting>
  <conditionalFormatting sqref="N125:P125">
    <cfRule type="cellIs" dxfId="354" priority="6" stopIfTrue="1" operator="equal">
      <formula>9</formula>
    </cfRule>
  </conditionalFormatting>
  <conditionalFormatting sqref="N128">
    <cfRule type="cellIs" dxfId="353" priority="1" stopIfTrue="1" operator="equal">
      <formula>1</formula>
    </cfRule>
  </conditionalFormatting>
  <conditionalFormatting sqref="N128">
    <cfRule type="cellIs" dxfId="352" priority="2" stopIfTrue="1" operator="equal">
      <formula>0</formula>
    </cfRule>
  </conditionalFormatting>
  <conditionalFormatting sqref="N128">
    <cfRule type="cellIs" dxfId="35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>
      <selection activeCell="A2" sqref="A2"/>
    </sheetView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35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349" priority="25" stopIfTrue="1" operator="equal">
      <formula>1</formula>
    </cfRule>
  </conditionalFormatting>
  <conditionalFormatting sqref="N98 N101 N65:U65 N74:Q74 N77 N83:O83 N92:O92 N107:O107 N68:U68 T70:U70 N134:U134 S136:T136">
    <cfRule type="cellIs" dxfId="348" priority="27" stopIfTrue="1" operator="equal">
      <formula>9</formula>
    </cfRule>
  </conditionalFormatting>
  <conditionalFormatting sqref="N31">
    <cfRule type="cellIs" dxfId="347" priority="22" stopIfTrue="1" operator="equal">
      <formula>0</formula>
    </cfRule>
  </conditionalFormatting>
  <conditionalFormatting sqref="N31">
    <cfRule type="cellIs" dxfId="346" priority="21" stopIfTrue="1" operator="equal">
      <formula>1</formula>
    </cfRule>
  </conditionalFormatting>
  <conditionalFormatting sqref="P50:Q50">
    <cfRule type="cellIs" dxfId="345" priority="24" stopIfTrue="1" operator="equal">
      <formula>0</formula>
    </cfRule>
  </conditionalFormatting>
  <conditionalFormatting sqref="P50:Q50">
    <cfRule type="cellIs" dxfId="344" priority="23" stopIfTrue="1" operator="equal">
      <formula>1</formula>
    </cfRule>
  </conditionalFormatting>
  <conditionalFormatting sqref="N44:O44 N47">
    <cfRule type="cellIs" dxfId="343" priority="20" stopIfTrue="1" operator="equal">
      <formula>0</formula>
    </cfRule>
  </conditionalFormatting>
  <conditionalFormatting sqref="N44:O44 N47">
    <cfRule type="cellIs" dxfId="342" priority="19" stopIfTrue="1" operator="equal">
      <formula>1</formula>
    </cfRule>
  </conditionalFormatting>
  <conditionalFormatting sqref="P92">
    <cfRule type="cellIs" dxfId="341" priority="14" stopIfTrue="1" operator="equal">
      <formula>0</formula>
    </cfRule>
  </conditionalFormatting>
  <conditionalFormatting sqref="P92">
    <cfRule type="cellIs" dxfId="340" priority="13" stopIfTrue="1" operator="equal">
      <formula>1</formula>
    </cfRule>
  </conditionalFormatting>
  <conditionalFormatting sqref="P92">
    <cfRule type="cellIs" dxfId="339" priority="15" stopIfTrue="1" operator="equal">
      <formula>9</formula>
    </cfRule>
  </conditionalFormatting>
  <conditionalFormatting sqref="N86:O86">
    <cfRule type="cellIs" dxfId="338" priority="17" stopIfTrue="1" operator="equal">
      <formula>0</formula>
    </cfRule>
  </conditionalFormatting>
  <conditionalFormatting sqref="N86:O86">
    <cfRule type="cellIs" dxfId="337" priority="16" stopIfTrue="1" operator="equal">
      <formula>1</formula>
    </cfRule>
  </conditionalFormatting>
  <conditionalFormatting sqref="N86:O86">
    <cfRule type="cellIs" dxfId="336" priority="18" stopIfTrue="1" operator="equal">
      <formula>9</formula>
    </cfRule>
  </conditionalFormatting>
  <conditionalFormatting sqref="N119">
    <cfRule type="cellIs" dxfId="335" priority="8" stopIfTrue="1" operator="equal">
      <formula>0</formula>
    </cfRule>
  </conditionalFormatting>
  <conditionalFormatting sqref="N119">
    <cfRule type="cellIs" dxfId="334" priority="7" stopIfTrue="1" operator="equal">
      <formula>1</formula>
    </cfRule>
  </conditionalFormatting>
  <conditionalFormatting sqref="N119">
    <cfRule type="cellIs" dxfId="333" priority="9" stopIfTrue="1" operator="equal">
      <formula>9</formula>
    </cfRule>
  </conditionalFormatting>
  <conditionalFormatting sqref="N113">
    <cfRule type="cellIs" dxfId="332" priority="11" stopIfTrue="1" operator="equal">
      <formula>0</formula>
    </cfRule>
  </conditionalFormatting>
  <conditionalFormatting sqref="N113">
    <cfRule type="cellIs" dxfId="331" priority="10" stopIfTrue="1" operator="equal">
      <formula>1</formula>
    </cfRule>
  </conditionalFormatting>
  <conditionalFormatting sqref="N113">
    <cfRule type="cellIs" dxfId="330" priority="12" stopIfTrue="1" operator="equal">
      <formula>9</formula>
    </cfRule>
  </conditionalFormatting>
  <conditionalFormatting sqref="N125:P125">
    <cfRule type="cellIs" dxfId="329" priority="5" stopIfTrue="1" operator="equal">
      <formula>0</formula>
    </cfRule>
  </conditionalFormatting>
  <conditionalFormatting sqref="N125:P125">
    <cfRule type="cellIs" dxfId="328" priority="4" stopIfTrue="1" operator="equal">
      <formula>1</formula>
    </cfRule>
  </conditionalFormatting>
  <conditionalFormatting sqref="N125:P125">
    <cfRule type="cellIs" dxfId="327" priority="6" stopIfTrue="1" operator="equal">
      <formula>9</formula>
    </cfRule>
  </conditionalFormatting>
  <conditionalFormatting sqref="N128">
    <cfRule type="cellIs" dxfId="326" priority="1" stopIfTrue="1" operator="equal">
      <formula>1</formula>
    </cfRule>
  </conditionalFormatting>
  <conditionalFormatting sqref="N128">
    <cfRule type="cellIs" dxfId="325" priority="2" stopIfTrue="1" operator="equal">
      <formula>0</formula>
    </cfRule>
  </conditionalFormatting>
  <conditionalFormatting sqref="N128">
    <cfRule type="cellIs" dxfId="32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59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32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322" priority="25" stopIfTrue="1" operator="equal">
      <formula>1</formula>
    </cfRule>
  </conditionalFormatting>
  <conditionalFormatting sqref="N98 N101 N65:U65 N74:Q74 N77 N83:O83 N92:O92 N107:O107 N68:U68 T70:U70 N134:U134 S136:T136">
    <cfRule type="cellIs" dxfId="321" priority="27" stopIfTrue="1" operator="equal">
      <formula>9</formula>
    </cfRule>
  </conditionalFormatting>
  <conditionalFormatting sqref="N31">
    <cfRule type="cellIs" dxfId="320" priority="22" stopIfTrue="1" operator="equal">
      <formula>0</formula>
    </cfRule>
  </conditionalFormatting>
  <conditionalFormatting sqref="N31">
    <cfRule type="cellIs" dxfId="319" priority="21" stopIfTrue="1" operator="equal">
      <formula>1</formula>
    </cfRule>
  </conditionalFormatting>
  <conditionalFormatting sqref="P50:Q50">
    <cfRule type="cellIs" dxfId="318" priority="24" stopIfTrue="1" operator="equal">
      <formula>0</formula>
    </cfRule>
  </conditionalFormatting>
  <conditionalFormatting sqref="P50:Q50">
    <cfRule type="cellIs" dxfId="317" priority="23" stopIfTrue="1" operator="equal">
      <formula>1</formula>
    </cfRule>
  </conditionalFormatting>
  <conditionalFormatting sqref="N44:O44 N47">
    <cfRule type="cellIs" dxfId="316" priority="20" stopIfTrue="1" operator="equal">
      <formula>0</formula>
    </cfRule>
  </conditionalFormatting>
  <conditionalFormatting sqref="N44:O44 N47">
    <cfRule type="cellIs" dxfId="315" priority="19" stopIfTrue="1" operator="equal">
      <formula>1</formula>
    </cfRule>
  </conditionalFormatting>
  <conditionalFormatting sqref="P92">
    <cfRule type="cellIs" dxfId="314" priority="14" stopIfTrue="1" operator="equal">
      <formula>0</formula>
    </cfRule>
  </conditionalFormatting>
  <conditionalFormatting sqref="P92">
    <cfRule type="cellIs" dxfId="313" priority="13" stopIfTrue="1" operator="equal">
      <formula>1</formula>
    </cfRule>
  </conditionalFormatting>
  <conditionalFormatting sqref="P92">
    <cfRule type="cellIs" dxfId="312" priority="15" stopIfTrue="1" operator="equal">
      <formula>9</formula>
    </cfRule>
  </conditionalFormatting>
  <conditionalFormatting sqref="N86:O86">
    <cfRule type="cellIs" dxfId="311" priority="17" stopIfTrue="1" operator="equal">
      <formula>0</formula>
    </cfRule>
  </conditionalFormatting>
  <conditionalFormatting sqref="N86:O86">
    <cfRule type="cellIs" dxfId="310" priority="16" stopIfTrue="1" operator="equal">
      <formula>1</formula>
    </cfRule>
  </conditionalFormatting>
  <conditionalFormatting sqref="N86:O86">
    <cfRule type="cellIs" dxfId="309" priority="18" stopIfTrue="1" operator="equal">
      <formula>9</formula>
    </cfRule>
  </conditionalFormatting>
  <conditionalFormatting sqref="N119">
    <cfRule type="cellIs" dxfId="308" priority="8" stopIfTrue="1" operator="equal">
      <formula>0</formula>
    </cfRule>
  </conditionalFormatting>
  <conditionalFormatting sqref="N119">
    <cfRule type="cellIs" dxfId="307" priority="7" stopIfTrue="1" operator="equal">
      <formula>1</formula>
    </cfRule>
  </conditionalFormatting>
  <conditionalFormatting sqref="N119">
    <cfRule type="cellIs" dxfId="306" priority="9" stopIfTrue="1" operator="equal">
      <formula>9</formula>
    </cfRule>
  </conditionalFormatting>
  <conditionalFormatting sqref="N113">
    <cfRule type="cellIs" dxfId="305" priority="11" stopIfTrue="1" operator="equal">
      <formula>0</formula>
    </cfRule>
  </conditionalFormatting>
  <conditionalFormatting sqref="N113">
    <cfRule type="cellIs" dxfId="304" priority="10" stopIfTrue="1" operator="equal">
      <formula>1</formula>
    </cfRule>
  </conditionalFormatting>
  <conditionalFormatting sqref="N113">
    <cfRule type="cellIs" dxfId="303" priority="12" stopIfTrue="1" operator="equal">
      <formula>9</formula>
    </cfRule>
  </conditionalFormatting>
  <conditionalFormatting sqref="N125:P125">
    <cfRule type="cellIs" dxfId="302" priority="5" stopIfTrue="1" operator="equal">
      <formula>0</formula>
    </cfRule>
  </conditionalFormatting>
  <conditionalFormatting sqref="N125:P125">
    <cfRule type="cellIs" dxfId="301" priority="4" stopIfTrue="1" operator="equal">
      <formula>1</formula>
    </cfRule>
  </conditionalFormatting>
  <conditionalFormatting sqref="N125:P125">
    <cfRule type="cellIs" dxfId="300" priority="6" stopIfTrue="1" operator="equal">
      <formula>9</formula>
    </cfRule>
  </conditionalFormatting>
  <conditionalFormatting sqref="N128">
    <cfRule type="cellIs" dxfId="299" priority="1" stopIfTrue="1" operator="equal">
      <formula>1</formula>
    </cfRule>
  </conditionalFormatting>
  <conditionalFormatting sqref="N128">
    <cfRule type="cellIs" dxfId="298" priority="2" stopIfTrue="1" operator="equal">
      <formula>0</formula>
    </cfRule>
  </conditionalFormatting>
  <conditionalFormatting sqref="N128">
    <cfRule type="cellIs" dxfId="29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29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295" priority="25" stopIfTrue="1" operator="equal">
      <formula>1</formula>
    </cfRule>
  </conditionalFormatting>
  <conditionalFormatting sqref="N98 N101 N65:U65 N74:Q74 N77 N83:O83 N92:O92 N107:O107 N68:U68 T70:U70 N134:U134 S136:T136">
    <cfRule type="cellIs" dxfId="294" priority="27" stopIfTrue="1" operator="equal">
      <formula>9</formula>
    </cfRule>
  </conditionalFormatting>
  <conditionalFormatting sqref="N31">
    <cfRule type="cellIs" dxfId="293" priority="22" stopIfTrue="1" operator="equal">
      <formula>0</formula>
    </cfRule>
  </conditionalFormatting>
  <conditionalFormatting sqref="N31">
    <cfRule type="cellIs" dxfId="292" priority="21" stopIfTrue="1" operator="equal">
      <formula>1</formula>
    </cfRule>
  </conditionalFormatting>
  <conditionalFormatting sqref="P50:Q50">
    <cfRule type="cellIs" dxfId="291" priority="24" stopIfTrue="1" operator="equal">
      <formula>0</formula>
    </cfRule>
  </conditionalFormatting>
  <conditionalFormatting sqref="P50:Q50">
    <cfRule type="cellIs" dxfId="290" priority="23" stopIfTrue="1" operator="equal">
      <formula>1</formula>
    </cfRule>
  </conditionalFormatting>
  <conditionalFormatting sqref="N44:O44 N47">
    <cfRule type="cellIs" dxfId="289" priority="20" stopIfTrue="1" operator="equal">
      <formula>0</formula>
    </cfRule>
  </conditionalFormatting>
  <conditionalFormatting sqref="N44:O44 N47">
    <cfRule type="cellIs" dxfId="288" priority="19" stopIfTrue="1" operator="equal">
      <formula>1</formula>
    </cfRule>
  </conditionalFormatting>
  <conditionalFormatting sqref="P92">
    <cfRule type="cellIs" dxfId="287" priority="14" stopIfTrue="1" operator="equal">
      <formula>0</formula>
    </cfRule>
  </conditionalFormatting>
  <conditionalFormatting sqref="P92">
    <cfRule type="cellIs" dxfId="286" priority="13" stopIfTrue="1" operator="equal">
      <formula>1</formula>
    </cfRule>
  </conditionalFormatting>
  <conditionalFormatting sqref="P92">
    <cfRule type="cellIs" dxfId="285" priority="15" stopIfTrue="1" operator="equal">
      <formula>9</formula>
    </cfRule>
  </conditionalFormatting>
  <conditionalFormatting sqref="N86:O86">
    <cfRule type="cellIs" dxfId="284" priority="17" stopIfTrue="1" operator="equal">
      <formula>0</formula>
    </cfRule>
  </conditionalFormatting>
  <conditionalFormatting sqref="N86:O86">
    <cfRule type="cellIs" dxfId="283" priority="16" stopIfTrue="1" operator="equal">
      <formula>1</formula>
    </cfRule>
  </conditionalFormatting>
  <conditionalFormatting sqref="N86:O86">
    <cfRule type="cellIs" dxfId="282" priority="18" stopIfTrue="1" operator="equal">
      <formula>9</formula>
    </cfRule>
  </conditionalFormatting>
  <conditionalFormatting sqref="N119">
    <cfRule type="cellIs" dxfId="281" priority="8" stopIfTrue="1" operator="equal">
      <formula>0</formula>
    </cfRule>
  </conditionalFormatting>
  <conditionalFormatting sqref="N119">
    <cfRule type="cellIs" dxfId="280" priority="7" stopIfTrue="1" operator="equal">
      <formula>1</formula>
    </cfRule>
  </conditionalFormatting>
  <conditionalFormatting sqref="N119">
    <cfRule type="cellIs" dxfId="279" priority="9" stopIfTrue="1" operator="equal">
      <formula>9</formula>
    </cfRule>
  </conditionalFormatting>
  <conditionalFormatting sqref="N113">
    <cfRule type="cellIs" dxfId="278" priority="11" stopIfTrue="1" operator="equal">
      <formula>0</formula>
    </cfRule>
  </conditionalFormatting>
  <conditionalFormatting sqref="N113">
    <cfRule type="cellIs" dxfId="277" priority="10" stopIfTrue="1" operator="equal">
      <formula>1</formula>
    </cfRule>
  </conditionalFormatting>
  <conditionalFormatting sqref="N113">
    <cfRule type="cellIs" dxfId="276" priority="12" stopIfTrue="1" operator="equal">
      <formula>9</formula>
    </cfRule>
  </conditionalFormatting>
  <conditionalFormatting sqref="N125:P125">
    <cfRule type="cellIs" dxfId="275" priority="5" stopIfTrue="1" operator="equal">
      <formula>0</formula>
    </cfRule>
  </conditionalFormatting>
  <conditionalFormatting sqref="N125:P125">
    <cfRule type="cellIs" dxfId="274" priority="4" stopIfTrue="1" operator="equal">
      <formula>1</formula>
    </cfRule>
  </conditionalFormatting>
  <conditionalFormatting sqref="N125:P125">
    <cfRule type="cellIs" dxfId="273" priority="6" stopIfTrue="1" operator="equal">
      <formula>9</formula>
    </cfRule>
  </conditionalFormatting>
  <conditionalFormatting sqref="N128">
    <cfRule type="cellIs" dxfId="272" priority="1" stopIfTrue="1" operator="equal">
      <formula>1</formula>
    </cfRule>
  </conditionalFormatting>
  <conditionalFormatting sqref="N128">
    <cfRule type="cellIs" dxfId="271" priority="2" stopIfTrue="1" operator="equal">
      <formula>0</formula>
    </cfRule>
  </conditionalFormatting>
  <conditionalFormatting sqref="N128">
    <cfRule type="cellIs" dxfId="27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26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268" priority="25" stopIfTrue="1" operator="equal">
      <formula>1</formula>
    </cfRule>
  </conditionalFormatting>
  <conditionalFormatting sqref="N98 N101 N65:U65 N74:Q74 N77 N83:O83 N92:O92 N107:O107 N68:U68 T70:U70 N134:U134 S136:T136">
    <cfRule type="cellIs" dxfId="267" priority="27" stopIfTrue="1" operator="equal">
      <formula>9</formula>
    </cfRule>
  </conditionalFormatting>
  <conditionalFormatting sqref="N31">
    <cfRule type="cellIs" dxfId="266" priority="22" stopIfTrue="1" operator="equal">
      <formula>0</formula>
    </cfRule>
  </conditionalFormatting>
  <conditionalFormatting sqref="N31">
    <cfRule type="cellIs" dxfId="265" priority="21" stopIfTrue="1" operator="equal">
      <formula>1</formula>
    </cfRule>
  </conditionalFormatting>
  <conditionalFormatting sqref="P50:Q50">
    <cfRule type="cellIs" dxfId="264" priority="24" stopIfTrue="1" operator="equal">
      <formula>0</formula>
    </cfRule>
  </conditionalFormatting>
  <conditionalFormatting sqref="P50:Q50">
    <cfRule type="cellIs" dxfId="263" priority="23" stopIfTrue="1" operator="equal">
      <formula>1</formula>
    </cfRule>
  </conditionalFormatting>
  <conditionalFormatting sqref="N44:O44 N47">
    <cfRule type="cellIs" dxfId="262" priority="20" stopIfTrue="1" operator="equal">
      <formula>0</formula>
    </cfRule>
  </conditionalFormatting>
  <conditionalFormatting sqref="N44:O44 N47">
    <cfRule type="cellIs" dxfId="261" priority="19" stopIfTrue="1" operator="equal">
      <formula>1</formula>
    </cfRule>
  </conditionalFormatting>
  <conditionalFormatting sqref="P92">
    <cfRule type="cellIs" dxfId="260" priority="14" stopIfTrue="1" operator="equal">
      <formula>0</formula>
    </cfRule>
  </conditionalFormatting>
  <conditionalFormatting sqref="P92">
    <cfRule type="cellIs" dxfId="259" priority="13" stopIfTrue="1" operator="equal">
      <formula>1</formula>
    </cfRule>
  </conditionalFormatting>
  <conditionalFormatting sqref="P92">
    <cfRule type="cellIs" dxfId="258" priority="15" stopIfTrue="1" operator="equal">
      <formula>9</formula>
    </cfRule>
  </conditionalFormatting>
  <conditionalFormatting sqref="N86:O86">
    <cfRule type="cellIs" dxfId="257" priority="17" stopIfTrue="1" operator="equal">
      <formula>0</formula>
    </cfRule>
  </conditionalFormatting>
  <conditionalFormatting sqref="N86:O86">
    <cfRule type="cellIs" dxfId="256" priority="16" stopIfTrue="1" operator="equal">
      <formula>1</formula>
    </cfRule>
  </conditionalFormatting>
  <conditionalFormatting sqref="N86:O86">
    <cfRule type="cellIs" dxfId="255" priority="18" stopIfTrue="1" operator="equal">
      <formula>9</formula>
    </cfRule>
  </conditionalFormatting>
  <conditionalFormatting sqref="N119">
    <cfRule type="cellIs" dxfId="254" priority="8" stopIfTrue="1" operator="equal">
      <formula>0</formula>
    </cfRule>
  </conditionalFormatting>
  <conditionalFormatting sqref="N119">
    <cfRule type="cellIs" dxfId="253" priority="7" stopIfTrue="1" operator="equal">
      <formula>1</formula>
    </cfRule>
  </conditionalFormatting>
  <conditionalFormatting sqref="N119">
    <cfRule type="cellIs" dxfId="252" priority="9" stopIfTrue="1" operator="equal">
      <formula>9</formula>
    </cfRule>
  </conditionalFormatting>
  <conditionalFormatting sqref="N113">
    <cfRule type="cellIs" dxfId="251" priority="11" stopIfTrue="1" operator="equal">
      <formula>0</formula>
    </cfRule>
  </conditionalFormatting>
  <conditionalFormatting sqref="N113">
    <cfRule type="cellIs" dxfId="250" priority="10" stopIfTrue="1" operator="equal">
      <formula>1</formula>
    </cfRule>
  </conditionalFormatting>
  <conditionalFormatting sqref="N113">
    <cfRule type="cellIs" dxfId="249" priority="12" stopIfTrue="1" operator="equal">
      <formula>9</formula>
    </cfRule>
  </conditionalFormatting>
  <conditionalFormatting sqref="N125:P125">
    <cfRule type="cellIs" dxfId="248" priority="5" stopIfTrue="1" operator="equal">
      <formula>0</formula>
    </cfRule>
  </conditionalFormatting>
  <conditionalFormatting sqref="N125:P125">
    <cfRule type="cellIs" dxfId="247" priority="4" stopIfTrue="1" operator="equal">
      <formula>1</formula>
    </cfRule>
  </conditionalFormatting>
  <conditionalFormatting sqref="N125:P125">
    <cfRule type="cellIs" dxfId="246" priority="6" stopIfTrue="1" operator="equal">
      <formula>9</formula>
    </cfRule>
  </conditionalFormatting>
  <conditionalFormatting sqref="N128">
    <cfRule type="cellIs" dxfId="245" priority="1" stopIfTrue="1" operator="equal">
      <formula>1</formula>
    </cfRule>
  </conditionalFormatting>
  <conditionalFormatting sqref="N128">
    <cfRule type="cellIs" dxfId="244" priority="2" stopIfTrue="1" operator="equal">
      <formula>0</formula>
    </cfRule>
  </conditionalFormatting>
  <conditionalFormatting sqref="N128">
    <cfRule type="cellIs" dxfId="24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24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241" priority="25" stopIfTrue="1" operator="equal">
      <formula>1</formula>
    </cfRule>
  </conditionalFormatting>
  <conditionalFormatting sqref="N98 N101 N65:U65 N74:Q74 N77 N83:O83 N92:O92 N107:O107 N68:U68 T70:U70 N134:U134 S136:T136">
    <cfRule type="cellIs" dxfId="240" priority="27" stopIfTrue="1" operator="equal">
      <formula>9</formula>
    </cfRule>
  </conditionalFormatting>
  <conditionalFormatting sqref="N31">
    <cfRule type="cellIs" dxfId="239" priority="22" stopIfTrue="1" operator="equal">
      <formula>0</formula>
    </cfRule>
  </conditionalFormatting>
  <conditionalFormatting sqref="N31">
    <cfRule type="cellIs" dxfId="238" priority="21" stopIfTrue="1" operator="equal">
      <formula>1</formula>
    </cfRule>
  </conditionalFormatting>
  <conditionalFormatting sqref="P50:Q50">
    <cfRule type="cellIs" dxfId="237" priority="24" stopIfTrue="1" operator="equal">
      <formula>0</formula>
    </cfRule>
  </conditionalFormatting>
  <conditionalFormatting sqref="P50:Q50">
    <cfRule type="cellIs" dxfId="236" priority="23" stopIfTrue="1" operator="equal">
      <formula>1</formula>
    </cfRule>
  </conditionalFormatting>
  <conditionalFormatting sqref="N44:O44 N47">
    <cfRule type="cellIs" dxfId="235" priority="20" stopIfTrue="1" operator="equal">
      <formula>0</formula>
    </cfRule>
  </conditionalFormatting>
  <conditionalFormatting sqref="N44:O44 N47">
    <cfRule type="cellIs" dxfId="234" priority="19" stopIfTrue="1" operator="equal">
      <formula>1</formula>
    </cfRule>
  </conditionalFormatting>
  <conditionalFormatting sqref="P92">
    <cfRule type="cellIs" dxfId="233" priority="14" stopIfTrue="1" operator="equal">
      <formula>0</formula>
    </cfRule>
  </conditionalFormatting>
  <conditionalFormatting sqref="P92">
    <cfRule type="cellIs" dxfId="232" priority="13" stopIfTrue="1" operator="equal">
      <formula>1</formula>
    </cfRule>
  </conditionalFormatting>
  <conditionalFormatting sqref="P92">
    <cfRule type="cellIs" dxfId="231" priority="15" stopIfTrue="1" operator="equal">
      <formula>9</formula>
    </cfRule>
  </conditionalFormatting>
  <conditionalFormatting sqref="N86:O86">
    <cfRule type="cellIs" dxfId="230" priority="17" stopIfTrue="1" operator="equal">
      <formula>0</formula>
    </cfRule>
  </conditionalFormatting>
  <conditionalFormatting sqref="N86:O86">
    <cfRule type="cellIs" dxfId="229" priority="16" stopIfTrue="1" operator="equal">
      <formula>1</formula>
    </cfRule>
  </conditionalFormatting>
  <conditionalFormatting sqref="N86:O86">
    <cfRule type="cellIs" dxfId="228" priority="18" stopIfTrue="1" operator="equal">
      <formula>9</formula>
    </cfRule>
  </conditionalFormatting>
  <conditionalFormatting sqref="N119">
    <cfRule type="cellIs" dxfId="227" priority="8" stopIfTrue="1" operator="equal">
      <formula>0</formula>
    </cfRule>
  </conditionalFormatting>
  <conditionalFormatting sqref="N119">
    <cfRule type="cellIs" dxfId="226" priority="7" stopIfTrue="1" operator="equal">
      <formula>1</formula>
    </cfRule>
  </conditionalFormatting>
  <conditionalFormatting sqref="N119">
    <cfRule type="cellIs" dxfId="225" priority="9" stopIfTrue="1" operator="equal">
      <formula>9</formula>
    </cfRule>
  </conditionalFormatting>
  <conditionalFormatting sqref="N113">
    <cfRule type="cellIs" dxfId="224" priority="11" stopIfTrue="1" operator="equal">
      <formula>0</formula>
    </cfRule>
  </conditionalFormatting>
  <conditionalFormatting sqref="N113">
    <cfRule type="cellIs" dxfId="223" priority="10" stopIfTrue="1" operator="equal">
      <formula>1</formula>
    </cfRule>
  </conditionalFormatting>
  <conditionalFormatting sqref="N113">
    <cfRule type="cellIs" dxfId="222" priority="12" stopIfTrue="1" operator="equal">
      <formula>9</formula>
    </cfRule>
  </conditionalFormatting>
  <conditionalFormatting sqref="N125:P125">
    <cfRule type="cellIs" dxfId="221" priority="5" stopIfTrue="1" operator="equal">
      <formula>0</formula>
    </cfRule>
  </conditionalFormatting>
  <conditionalFormatting sqref="N125:P125">
    <cfRule type="cellIs" dxfId="220" priority="4" stopIfTrue="1" operator="equal">
      <formula>1</formula>
    </cfRule>
  </conditionalFormatting>
  <conditionalFormatting sqref="N125:P125">
    <cfRule type="cellIs" dxfId="219" priority="6" stopIfTrue="1" operator="equal">
      <formula>9</formula>
    </cfRule>
  </conditionalFormatting>
  <conditionalFormatting sqref="N128">
    <cfRule type="cellIs" dxfId="218" priority="1" stopIfTrue="1" operator="equal">
      <formula>1</formula>
    </cfRule>
  </conditionalFormatting>
  <conditionalFormatting sqref="N128">
    <cfRule type="cellIs" dxfId="217" priority="2" stopIfTrue="1" operator="equal">
      <formula>0</formula>
    </cfRule>
  </conditionalFormatting>
  <conditionalFormatting sqref="N128">
    <cfRule type="cellIs" dxfId="21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V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8" width="1.5" customWidth="1"/>
    <col min="9" max="9" width="6.875" style="18" customWidth="1"/>
    <col min="10" max="10" width="1.625" style="18" customWidth="1"/>
    <col min="11" max="11" width="3.625" style="37" customWidth="1"/>
    <col min="12" max="14" width="2.5" style="40" customWidth="1"/>
    <col min="15" max="22" width="2.5" style="41" customWidth="1"/>
  </cols>
  <sheetData>
    <row r="1" spans="1:22" ht="18" x14ac:dyDescent="0.2">
      <c r="B1" s="148" t="s">
        <v>122</v>
      </c>
      <c r="C1" s="293">
        <f>'Liste élèves'!B5</f>
        <v>0</v>
      </c>
      <c r="D1" s="293"/>
      <c r="E1" s="293"/>
      <c r="F1" s="293"/>
      <c r="G1" s="294"/>
      <c r="H1" s="37"/>
      <c r="I1" s="40"/>
      <c r="J1" s="40"/>
      <c r="K1" s="40"/>
      <c r="L1" s="41"/>
      <c r="M1" s="41"/>
      <c r="N1" s="41"/>
      <c r="T1"/>
      <c r="U1"/>
      <c r="V1"/>
    </row>
    <row r="2" spans="1:22" ht="18" x14ac:dyDescent="0.2">
      <c r="B2" s="149" t="s">
        <v>121</v>
      </c>
      <c r="C2" s="291">
        <f>'Liste élèves'!B7</f>
        <v>0</v>
      </c>
      <c r="D2" s="291"/>
      <c r="E2" s="291"/>
      <c r="F2" s="291"/>
      <c r="G2" s="292"/>
      <c r="H2" s="37"/>
      <c r="I2" s="40"/>
      <c r="J2" s="40"/>
      <c r="K2" s="40"/>
      <c r="L2" s="41"/>
      <c r="M2" s="41"/>
      <c r="N2" s="41"/>
      <c r="T2"/>
      <c r="U2"/>
      <c r="V2"/>
    </row>
    <row r="3" spans="1:22" ht="7.5" customHeight="1" x14ac:dyDescent="0.2"/>
    <row r="4" spans="1:22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77"/>
      <c r="U4" s="77"/>
      <c r="V4"/>
    </row>
    <row r="5" spans="1:22" ht="9.75" customHeight="1" x14ac:dyDescent="0.2"/>
    <row r="6" spans="1:22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I6" s="256" t="e">
        <f>SUM(L7:N7)/3</f>
        <v>#DIV/0!</v>
      </c>
      <c r="J6" s="20" t="e">
        <f>1-I6</f>
        <v>#DIV/0!</v>
      </c>
      <c r="K6" s="38" t="s">
        <v>10</v>
      </c>
      <c r="L6" s="116">
        <v>1</v>
      </c>
      <c r="M6" s="116">
        <v>2</v>
      </c>
      <c r="N6" s="116">
        <v>3</v>
      </c>
      <c r="O6" s="117"/>
      <c r="R6" s="40"/>
      <c r="V6" s="40"/>
    </row>
    <row r="7" spans="1:22" ht="6.95" customHeight="1" x14ac:dyDescent="0.2">
      <c r="A7" s="259"/>
      <c r="B7" s="253"/>
      <c r="C7" s="254"/>
      <c r="D7" s="254"/>
      <c r="E7" s="254"/>
      <c r="F7" s="255"/>
      <c r="I7" s="256"/>
      <c r="J7" s="20"/>
      <c r="K7" s="38"/>
      <c r="L7" s="150" t="e">
        <f>'Résult. SP'!C$72/'Résult. SP'!$A$72</f>
        <v>#DIV/0!</v>
      </c>
      <c r="M7" s="150" t="e">
        <f>'Résult. SP'!D$72/'Résult. SP'!$A$72</f>
        <v>#DIV/0!</v>
      </c>
      <c r="N7" s="150" t="e">
        <f>'Résult. SP'!E$72/'Résult. SP'!$A$72</f>
        <v>#DIV/0!</v>
      </c>
      <c r="O7" s="117"/>
      <c r="R7" s="40"/>
      <c r="V7" s="40"/>
    </row>
    <row r="8" spans="1:22" ht="6.95" customHeight="1" x14ac:dyDescent="0.2">
      <c r="A8" s="259"/>
      <c r="B8" s="76"/>
      <c r="C8" s="76"/>
      <c r="D8" s="76"/>
      <c r="E8" s="76"/>
      <c r="F8" s="76"/>
      <c r="J8" s="20"/>
      <c r="L8" s="118"/>
      <c r="M8" s="118"/>
      <c r="N8" s="118"/>
      <c r="O8" s="117"/>
      <c r="R8" s="40"/>
      <c r="V8" s="40"/>
    </row>
    <row r="9" spans="1:22" ht="6.95" customHeight="1" x14ac:dyDescent="0.2">
      <c r="A9" s="259"/>
      <c r="B9" s="250" t="s">
        <v>72</v>
      </c>
      <c r="C9" s="251"/>
      <c r="D9" s="251"/>
      <c r="E9" s="251"/>
      <c r="F9" s="252"/>
      <c r="I9" s="256" t="e">
        <f>L10</f>
        <v>#DIV/0!</v>
      </c>
      <c r="J9" s="20" t="e">
        <f>1-I9</f>
        <v>#DIV/0!</v>
      </c>
      <c r="K9" s="39" t="s">
        <v>10</v>
      </c>
      <c r="L9" s="119">
        <v>4</v>
      </c>
      <c r="M9" s="120"/>
      <c r="N9" s="120"/>
      <c r="O9" s="117"/>
      <c r="R9" s="40"/>
      <c r="V9" s="40"/>
    </row>
    <row r="10" spans="1:22" ht="6.95" customHeight="1" x14ac:dyDescent="0.2">
      <c r="A10" s="259"/>
      <c r="B10" s="253"/>
      <c r="C10" s="254"/>
      <c r="D10" s="254"/>
      <c r="E10" s="254"/>
      <c r="F10" s="255"/>
      <c r="I10" s="256"/>
      <c r="J10" s="20"/>
      <c r="K10" s="39"/>
      <c r="L10" s="151" t="e">
        <f>'Résult. SP'!F$72/'Résult. SP'!$A$72</f>
        <v>#DIV/0!</v>
      </c>
      <c r="M10" s="122"/>
      <c r="N10" s="122"/>
      <c r="O10" s="117"/>
      <c r="R10" s="40"/>
      <c r="V10" s="40"/>
    </row>
    <row r="11" spans="1:22" ht="6.95" customHeight="1" x14ac:dyDescent="0.2">
      <c r="A11" s="259"/>
      <c r="B11" s="76"/>
      <c r="C11" s="76"/>
      <c r="D11" s="76"/>
      <c r="E11" s="76"/>
      <c r="F11" s="76"/>
      <c r="J11" s="20"/>
      <c r="L11" s="118"/>
      <c r="M11" s="118"/>
      <c r="N11" s="118"/>
      <c r="O11" s="117"/>
      <c r="R11" s="40"/>
      <c r="V11" s="40"/>
    </row>
    <row r="12" spans="1:22" ht="6.95" customHeight="1" x14ac:dyDescent="0.2">
      <c r="A12" s="259"/>
      <c r="B12" s="250" t="s">
        <v>73</v>
      </c>
      <c r="C12" s="251"/>
      <c r="D12" s="251"/>
      <c r="E12" s="251"/>
      <c r="F12" s="252"/>
      <c r="I12" s="256" t="e">
        <f>SUM(L13:M13)/2</f>
        <v>#DIV/0!</v>
      </c>
      <c r="J12" s="20" t="e">
        <f>1-I12</f>
        <v>#DIV/0!</v>
      </c>
      <c r="K12" s="39" t="s">
        <v>10</v>
      </c>
      <c r="L12" s="123">
        <v>5</v>
      </c>
      <c r="M12" s="123">
        <v>6</v>
      </c>
      <c r="N12" s="124"/>
      <c r="O12" s="117"/>
      <c r="R12" s="40"/>
      <c r="V12" s="40"/>
    </row>
    <row r="13" spans="1:22" ht="6.95" customHeight="1" x14ac:dyDescent="0.2">
      <c r="A13" s="259"/>
      <c r="B13" s="253"/>
      <c r="C13" s="254"/>
      <c r="D13" s="254"/>
      <c r="E13" s="254"/>
      <c r="F13" s="255"/>
      <c r="I13" s="256"/>
      <c r="J13" s="20"/>
      <c r="K13" s="39"/>
      <c r="L13" s="151" t="e">
        <f>'Résult. SP'!G$72/'Résult. SP'!$A$72</f>
        <v>#DIV/0!</v>
      </c>
      <c r="M13" s="151" t="e">
        <f>'Résult. SP'!H$72/'Résult. SP'!$A$72</f>
        <v>#DIV/0!</v>
      </c>
      <c r="N13" s="122"/>
      <c r="O13" s="117"/>
      <c r="R13" s="40"/>
      <c r="V13" s="40"/>
    </row>
    <row r="14" spans="1:22" ht="6.95" customHeight="1" x14ac:dyDescent="0.2">
      <c r="A14" s="259"/>
      <c r="B14" s="76"/>
      <c r="C14" s="76"/>
      <c r="D14" s="76"/>
      <c r="E14" s="76"/>
      <c r="F14" s="76"/>
      <c r="J14" s="20"/>
      <c r="L14" s="118"/>
      <c r="M14" s="118"/>
      <c r="N14" s="118"/>
      <c r="O14" s="117"/>
    </row>
    <row r="15" spans="1:22" ht="6.95" customHeight="1" x14ac:dyDescent="0.2">
      <c r="A15" s="259"/>
      <c r="B15" s="250" t="s">
        <v>31</v>
      </c>
      <c r="C15" s="251"/>
      <c r="D15" s="251"/>
      <c r="E15" s="251"/>
      <c r="F15" s="252"/>
      <c r="I15" s="256" t="e">
        <f>SUM(L16:N16)/3</f>
        <v>#DIV/0!</v>
      </c>
      <c r="J15" s="20" t="e">
        <f>1-I15</f>
        <v>#DIV/0!</v>
      </c>
      <c r="K15" s="39" t="s">
        <v>10</v>
      </c>
      <c r="L15" s="123">
        <v>7</v>
      </c>
      <c r="M15" s="123">
        <v>8</v>
      </c>
      <c r="N15" s="123">
        <v>9</v>
      </c>
      <c r="O15" s="117"/>
    </row>
    <row r="16" spans="1:22" ht="6.95" customHeight="1" x14ac:dyDescent="0.2">
      <c r="A16" s="259"/>
      <c r="B16" s="253"/>
      <c r="C16" s="254"/>
      <c r="D16" s="254"/>
      <c r="E16" s="254"/>
      <c r="F16" s="255"/>
      <c r="I16" s="256"/>
      <c r="J16" s="20"/>
      <c r="K16" s="39"/>
      <c r="L16" s="150" t="e">
        <f>'Résult. SP'!I$72/'Résult. SP'!$A$72</f>
        <v>#DIV/0!</v>
      </c>
      <c r="M16" s="150" t="e">
        <f>'Résult. SP'!J$72/'Résult. SP'!$A$72</f>
        <v>#DIV/0!</v>
      </c>
      <c r="N16" s="150" t="e">
        <f>'Résult. SP'!K$72/'Résult. SP'!$A$72</f>
        <v>#DIV/0!</v>
      </c>
      <c r="O16" s="117"/>
    </row>
    <row r="17" spans="1:22" ht="6.95" customHeight="1" x14ac:dyDescent="0.2">
      <c r="A17" s="259"/>
      <c r="B17" s="76"/>
      <c r="C17" s="76"/>
      <c r="D17" s="76"/>
      <c r="E17" s="76"/>
      <c r="F17" s="76"/>
      <c r="J17" s="20"/>
      <c r="L17" s="118"/>
      <c r="M17" s="118"/>
      <c r="N17" s="118"/>
      <c r="O17" s="117"/>
    </row>
    <row r="18" spans="1:22" ht="6.95" customHeight="1" x14ac:dyDescent="0.2">
      <c r="A18" s="259"/>
      <c r="B18" s="250" t="s">
        <v>32</v>
      </c>
      <c r="C18" s="251"/>
      <c r="D18" s="251"/>
      <c r="E18" s="251"/>
      <c r="F18" s="252"/>
      <c r="I18" s="256" t="e">
        <f>SUM(L19:N19)/3</f>
        <v>#DIV/0!</v>
      </c>
      <c r="J18" s="20" t="e">
        <f>1-I18</f>
        <v>#DIV/0!</v>
      </c>
      <c r="K18" s="39" t="s">
        <v>10</v>
      </c>
      <c r="L18" s="123">
        <v>10</v>
      </c>
      <c r="M18" s="123">
        <v>11</v>
      </c>
      <c r="N18" s="123">
        <v>12</v>
      </c>
      <c r="O18" s="117"/>
    </row>
    <row r="19" spans="1:22" ht="6.95" customHeight="1" x14ac:dyDescent="0.2">
      <c r="A19" s="259"/>
      <c r="B19" s="253"/>
      <c r="C19" s="254"/>
      <c r="D19" s="254"/>
      <c r="E19" s="254"/>
      <c r="F19" s="255"/>
      <c r="I19" s="256"/>
      <c r="J19" s="20"/>
      <c r="K19" s="39"/>
      <c r="L19" s="150" t="e">
        <f>'Résult. SP'!L$72/'Résult. SP'!$A$72</f>
        <v>#DIV/0!</v>
      </c>
      <c r="M19" s="150" t="e">
        <f>'Résult. SP'!M$72/'Résult. SP'!$A$72</f>
        <v>#DIV/0!</v>
      </c>
      <c r="N19" s="150" t="e">
        <f>'Résult. SP'!N$72/'Résult. SP'!$A$72</f>
        <v>#DIV/0!</v>
      </c>
      <c r="O19" s="117"/>
    </row>
    <row r="20" spans="1:22" ht="6.95" customHeight="1" x14ac:dyDescent="0.2">
      <c r="A20" s="259"/>
      <c r="B20" s="76"/>
      <c r="C20" s="76"/>
      <c r="D20" s="76"/>
      <c r="E20" s="76"/>
      <c r="F20" s="76"/>
      <c r="J20" s="20"/>
      <c r="L20" s="118"/>
      <c r="M20" s="118"/>
      <c r="N20" s="118"/>
      <c r="O20" s="117"/>
    </row>
    <row r="21" spans="1:22" ht="6.95" customHeight="1" x14ac:dyDescent="0.2">
      <c r="A21" s="259"/>
      <c r="B21" s="250" t="s">
        <v>33</v>
      </c>
      <c r="C21" s="251"/>
      <c r="D21" s="251"/>
      <c r="E21" s="251"/>
      <c r="F21" s="252"/>
      <c r="I21" s="256" t="e">
        <f>SUM(L22:N22)/3</f>
        <v>#DIV/0!</v>
      </c>
      <c r="J21" s="20" t="e">
        <f>1-I21</f>
        <v>#DIV/0!</v>
      </c>
      <c r="K21" s="39" t="s">
        <v>10</v>
      </c>
      <c r="L21" s="123">
        <v>13</v>
      </c>
      <c r="M21" s="123">
        <v>14</v>
      </c>
      <c r="N21" s="123">
        <v>15</v>
      </c>
      <c r="O21" s="117"/>
    </row>
    <row r="22" spans="1:22" ht="6.95" customHeight="1" x14ac:dyDescent="0.2">
      <c r="A22" s="259"/>
      <c r="B22" s="253"/>
      <c r="C22" s="254"/>
      <c r="D22" s="254"/>
      <c r="E22" s="254"/>
      <c r="F22" s="255"/>
      <c r="I22" s="256"/>
      <c r="J22" s="20"/>
      <c r="K22" s="39"/>
      <c r="L22" s="150" t="e">
        <f>'Résult. SP'!O$72/'Résult. SP'!$A$72</f>
        <v>#DIV/0!</v>
      </c>
      <c r="M22" s="150" t="e">
        <f>'Résult. SP'!P$72/'Résult. SP'!$A$72</f>
        <v>#DIV/0!</v>
      </c>
      <c r="N22" s="150" t="e">
        <f>'Résult. SP'!Q$72/'Résult. SP'!$A$72</f>
        <v>#DIV/0!</v>
      </c>
      <c r="O22" s="117"/>
    </row>
    <row r="23" spans="1:22" ht="6.95" customHeight="1" x14ac:dyDescent="0.2">
      <c r="A23" s="259"/>
      <c r="B23" s="76"/>
      <c r="C23" s="76"/>
      <c r="D23" s="76"/>
      <c r="E23" s="76"/>
      <c r="F23" s="76"/>
      <c r="J23" s="20"/>
      <c r="L23" s="118"/>
      <c r="M23" s="118"/>
      <c r="N23" s="118"/>
      <c r="O23" s="117"/>
    </row>
    <row r="24" spans="1:22" ht="12.75" customHeight="1" x14ac:dyDescent="0.2">
      <c r="A24" s="259"/>
      <c r="B24" s="250" t="s">
        <v>34</v>
      </c>
      <c r="C24" s="251"/>
      <c r="D24" s="251"/>
      <c r="E24" s="251"/>
      <c r="F24" s="252"/>
      <c r="I24" s="256" t="e">
        <f>L25</f>
        <v>#DIV/0!</v>
      </c>
      <c r="J24" s="20" t="e">
        <f>1-I24</f>
        <v>#DIV/0!</v>
      </c>
      <c r="K24" s="39" t="s">
        <v>10</v>
      </c>
      <c r="L24" s="123">
        <v>16</v>
      </c>
      <c r="M24" s="117"/>
      <c r="N24" s="41"/>
      <c r="U24"/>
      <c r="V24"/>
    </row>
    <row r="25" spans="1:22" ht="12.75" customHeight="1" x14ac:dyDescent="0.2">
      <c r="A25" s="259"/>
      <c r="B25" s="253"/>
      <c r="C25" s="254"/>
      <c r="D25" s="254"/>
      <c r="E25" s="254"/>
      <c r="F25" s="255"/>
      <c r="I25" s="256"/>
      <c r="J25" s="20"/>
      <c r="K25" s="39"/>
      <c r="L25" s="150" t="e">
        <f>'Résult. SP'!R$72/'Résult. SP'!$A$72</f>
        <v>#DIV/0!</v>
      </c>
      <c r="M25" s="117"/>
      <c r="N25" s="41"/>
      <c r="U25"/>
      <c r="V25"/>
    </row>
    <row r="26" spans="1:22" ht="6.95" customHeight="1" x14ac:dyDescent="0.2">
      <c r="A26" s="259"/>
      <c r="B26" s="76"/>
      <c r="C26" s="76"/>
      <c r="D26" s="76"/>
      <c r="E26" s="76"/>
      <c r="F26" s="76"/>
      <c r="J26" s="20"/>
      <c r="L26" s="118"/>
      <c r="M26" s="118"/>
      <c r="N26" s="118"/>
      <c r="O26" s="117"/>
    </row>
    <row r="27" spans="1:22" ht="12.75" customHeight="1" x14ac:dyDescent="0.2">
      <c r="A27" s="259"/>
      <c r="B27" s="250" t="s">
        <v>35</v>
      </c>
      <c r="C27" s="251"/>
      <c r="D27" s="251"/>
      <c r="E27" s="251"/>
      <c r="F27" s="252"/>
      <c r="I27" s="256" t="e">
        <f>L28</f>
        <v>#DIV/0!</v>
      </c>
      <c r="J27" s="20" t="e">
        <f>1-I27</f>
        <v>#DIV/0!</v>
      </c>
      <c r="K27" s="39" t="s">
        <v>10</v>
      </c>
      <c r="L27" s="123">
        <v>17</v>
      </c>
      <c r="M27" s="117"/>
      <c r="N27" s="41"/>
      <c r="U27"/>
      <c r="V27"/>
    </row>
    <row r="28" spans="1:22" ht="12.75" customHeight="1" x14ac:dyDescent="0.2">
      <c r="A28" s="259"/>
      <c r="B28" s="253"/>
      <c r="C28" s="254"/>
      <c r="D28" s="254"/>
      <c r="E28" s="254"/>
      <c r="F28" s="255"/>
      <c r="I28" s="256"/>
      <c r="J28" s="20"/>
      <c r="K28" s="39"/>
      <c r="L28" s="150" t="e">
        <f>'Résult. SP'!S$72/'Résult. SP'!$A$72</f>
        <v>#DIV/0!</v>
      </c>
      <c r="M28" s="117"/>
      <c r="N28" s="41"/>
      <c r="U28"/>
      <c r="V28"/>
    </row>
    <row r="29" spans="1:22" ht="6.95" customHeight="1" x14ac:dyDescent="0.2">
      <c r="A29" s="259"/>
      <c r="B29" s="76"/>
      <c r="C29" s="76"/>
      <c r="D29" s="76"/>
      <c r="E29" s="76"/>
      <c r="F29" s="76"/>
      <c r="J29" s="20"/>
      <c r="L29" s="118"/>
      <c r="M29" s="118"/>
      <c r="N29" s="118"/>
      <c r="O29" s="117"/>
    </row>
    <row r="30" spans="1:22" ht="6.75" customHeight="1" x14ac:dyDescent="0.2">
      <c r="A30" s="259"/>
      <c r="B30" s="250" t="s">
        <v>74</v>
      </c>
      <c r="C30" s="251"/>
      <c r="D30" s="251"/>
      <c r="E30" s="251"/>
      <c r="F30" s="252"/>
      <c r="I30" s="256" t="e">
        <f>L31</f>
        <v>#DIV/0!</v>
      </c>
      <c r="J30" s="20" t="e">
        <f>1-I30</f>
        <v>#DIV/0!</v>
      </c>
      <c r="K30" s="39" t="s">
        <v>10</v>
      </c>
      <c r="L30" s="123">
        <v>18</v>
      </c>
      <c r="M30" s="118"/>
      <c r="N30" s="118"/>
      <c r="O30" s="117"/>
    </row>
    <row r="31" spans="1:22" ht="6.75" customHeight="1" x14ac:dyDescent="0.2">
      <c r="A31" s="259"/>
      <c r="B31" s="253"/>
      <c r="C31" s="254"/>
      <c r="D31" s="254"/>
      <c r="E31" s="254"/>
      <c r="F31" s="255"/>
      <c r="I31" s="256"/>
      <c r="J31" s="20"/>
      <c r="K31" s="39"/>
      <c r="L31" s="150" t="e">
        <f>'Résult. SP'!T$72/'Résult. SP'!$A$72</f>
        <v>#DIV/0!</v>
      </c>
      <c r="M31" s="118"/>
      <c r="N31" s="118"/>
      <c r="O31" s="117"/>
    </row>
    <row r="32" spans="1:22" ht="6.95" customHeight="1" x14ac:dyDescent="0.2">
      <c r="A32" s="259"/>
      <c r="B32" s="76"/>
      <c r="C32" s="76"/>
      <c r="D32" s="76"/>
      <c r="E32" s="76"/>
      <c r="F32" s="76"/>
      <c r="J32" s="20"/>
      <c r="L32" s="118"/>
      <c r="M32" s="118"/>
      <c r="N32" s="118"/>
      <c r="O32" s="117"/>
    </row>
    <row r="33" spans="1:22" ht="12.75" customHeight="1" x14ac:dyDescent="0.2">
      <c r="A33" s="259"/>
      <c r="B33" s="250" t="s">
        <v>93</v>
      </c>
      <c r="C33" s="251"/>
      <c r="D33" s="251"/>
      <c r="E33" s="251"/>
      <c r="F33" s="252"/>
      <c r="I33" s="256" t="e">
        <f t="shared" ref="I33" si="0">SUM(L34:M34)/2</f>
        <v>#DIV/0!</v>
      </c>
      <c r="J33" s="20" t="e">
        <f>1-I33</f>
        <v>#DIV/0!</v>
      </c>
      <c r="K33" s="39" t="s">
        <v>10</v>
      </c>
      <c r="L33" s="123">
        <v>19</v>
      </c>
      <c r="M33" s="123">
        <v>20</v>
      </c>
      <c r="N33" s="118"/>
      <c r="O33" s="117"/>
    </row>
    <row r="34" spans="1:22" ht="12.75" customHeight="1" x14ac:dyDescent="0.2">
      <c r="A34" s="259"/>
      <c r="B34" s="253"/>
      <c r="C34" s="254"/>
      <c r="D34" s="254"/>
      <c r="E34" s="254"/>
      <c r="F34" s="255"/>
      <c r="I34" s="256"/>
      <c r="J34" s="20"/>
      <c r="K34" s="39"/>
      <c r="L34" s="150" t="e">
        <f>'Résult. SP'!U$72/'Résult. SP'!$A$72</f>
        <v>#DIV/0!</v>
      </c>
      <c r="M34" s="150" t="e">
        <f>'Résult. SP'!V$72/'Résult. SP'!$A$72</f>
        <v>#DIV/0!</v>
      </c>
      <c r="N34" s="118"/>
      <c r="O34" s="117"/>
    </row>
    <row r="35" spans="1:22" ht="6.95" customHeight="1" x14ac:dyDescent="0.2">
      <c r="A35" s="259"/>
      <c r="B35" s="23"/>
      <c r="C35" s="23"/>
      <c r="D35" s="23"/>
      <c r="E35" s="23"/>
      <c r="F35" s="23"/>
      <c r="H35" s="21"/>
      <c r="I35" s="26"/>
      <c r="J35" s="20"/>
      <c r="K35" s="39"/>
      <c r="L35" s="118"/>
      <c r="M35" s="118"/>
      <c r="N35" s="118"/>
      <c r="O35" s="117"/>
    </row>
    <row r="36" spans="1:22" ht="6.95" customHeight="1" x14ac:dyDescent="0.2">
      <c r="A36" s="259"/>
      <c r="B36" s="261" t="s">
        <v>20</v>
      </c>
      <c r="C36" s="262" t="e">
        <f t="shared" ref="C36" si="1">SUM(L7:N7,L10,L13:M13,L16:N16,L19:N19,L22:N22,L25,L28,L31,L34:M34)/20</f>
        <v>#DIV/0!</v>
      </c>
      <c r="D36" s="51"/>
      <c r="E36" s="52"/>
      <c r="F36" s="26"/>
      <c r="G36" s="20"/>
      <c r="H36" s="53"/>
      <c r="I36" s="125"/>
      <c r="J36" s="125"/>
      <c r="K36" s="125"/>
      <c r="L36" s="126"/>
      <c r="M36" s="51"/>
      <c r="N36" s="51"/>
      <c r="O36" s="51"/>
      <c r="P36" s="51"/>
      <c r="Q36" s="51"/>
      <c r="R36" s="51"/>
      <c r="S36" s="51"/>
      <c r="T36"/>
      <c r="U36"/>
      <c r="V36"/>
    </row>
    <row r="37" spans="1:22" ht="6.95" customHeight="1" x14ac:dyDescent="0.2">
      <c r="A37" s="260"/>
      <c r="B37" s="261"/>
      <c r="C37" s="263"/>
      <c r="D37" s="51"/>
      <c r="E37" s="52"/>
      <c r="F37" s="26"/>
      <c r="G37" s="20"/>
      <c r="H37" s="53"/>
      <c r="I37" s="125"/>
      <c r="J37" s="125"/>
      <c r="K37" s="125"/>
      <c r="L37" s="126"/>
      <c r="M37" s="51"/>
      <c r="N37" s="51"/>
      <c r="O37" s="51"/>
      <c r="P37" s="51"/>
      <c r="Q37" s="51"/>
      <c r="R37" s="51"/>
      <c r="S37" s="51"/>
      <c r="T37"/>
      <c r="U37"/>
      <c r="V37"/>
    </row>
    <row r="38" spans="1:22" ht="6.95" customHeight="1" x14ac:dyDescent="0.2">
      <c r="J38" s="20"/>
      <c r="L38" s="118"/>
      <c r="M38" s="118"/>
      <c r="N38" s="118"/>
      <c r="O38" s="117"/>
    </row>
    <row r="39" spans="1:22" ht="6.95" customHeight="1" x14ac:dyDescent="0.2">
      <c r="J39" s="20"/>
      <c r="L39" s="118"/>
      <c r="M39" s="118"/>
      <c r="N39" s="118"/>
      <c r="O39" s="117"/>
    </row>
    <row r="40" spans="1:22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I40" s="256" t="e">
        <f>L41</f>
        <v>#DIV/0!</v>
      </c>
      <c r="J40" s="20" t="e">
        <f>1-I40</f>
        <v>#DIV/0!</v>
      </c>
      <c r="K40" s="39" t="s">
        <v>10</v>
      </c>
      <c r="L40" s="123">
        <v>21</v>
      </c>
      <c r="M40" s="117"/>
      <c r="N40" s="117"/>
      <c r="O40" s="117"/>
      <c r="S40"/>
      <c r="T40"/>
      <c r="U40"/>
      <c r="V40"/>
    </row>
    <row r="41" spans="1:22" ht="6.95" customHeight="1" x14ac:dyDescent="0.2">
      <c r="A41" s="259"/>
      <c r="B41" s="269"/>
      <c r="C41" s="270"/>
      <c r="D41" s="270"/>
      <c r="E41" s="270"/>
      <c r="F41" s="271"/>
      <c r="I41" s="256"/>
      <c r="J41" s="20"/>
      <c r="K41" s="39"/>
      <c r="L41" s="150" t="e">
        <f>'Résult. SP'!W$72/'Résult. SP'!$A$72</f>
        <v>#DIV/0!</v>
      </c>
      <c r="M41" s="117"/>
      <c r="N41" s="117"/>
      <c r="O41" s="117"/>
      <c r="S41"/>
      <c r="T41"/>
      <c r="U41"/>
      <c r="V41"/>
    </row>
    <row r="42" spans="1:22" ht="6.95" customHeight="1" x14ac:dyDescent="0.2">
      <c r="A42" s="259"/>
      <c r="B42" s="115"/>
      <c r="C42" s="115"/>
      <c r="D42" s="115"/>
      <c r="E42" s="115"/>
      <c r="F42" s="115"/>
      <c r="J42" s="20"/>
      <c r="L42" s="118"/>
      <c r="M42" s="118"/>
      <c r="N42" s="118"/>
      <c r="O42" s="117"/>
    </row>
    <row r="43" spans="1:22" ht="12.75" customHeight="1" x14ac:dyDescent="0.2">
      <c r="A43" s="259"/>
      <c r="B43" s="250" t="s">
        <v>94</v>
      </c>
      <c r="C43" s="251"/>
      <c r="D43" s="251"/>
      <c r="E43" s="251"/>
      <c r="F43" s="252"/>
      <c r="I43" s="256" t="e">
        <f t="shared" ref="I43" si="2">SUM(L44:M44)/2</f>
        <v>#DIV/0!</v>
      </c>
      <c r="J43" s="20" t="e">
        <f>1-I43</f>
        <v>#DIV/0!</v>
      </c>
      <c r="K43" s="39" t="s">
        <v>10</v>
      </c>
      <c r="L43" s="123">
        <v>22</v>
      </c>
      <c r="M43" s="123">
        <v>23</v>
      </c>
      <c r="N43" s="117"/>
      <c r="U43"/>
      <c r="V43"/>
    </row>
    <row r="44" spans="1:22" ht="12.75" customHeight="1" x14ac:dyDescent="0.2">
      <c r="A44" s="259"/>
      <c r="B44" s="253"/>
      <c r="C44" s="254"/>
      <c r="D44" s="254"/>
      <c r="E44" s="254"/>
      <c r="F44" s="255"/>
      <c r="I44" s="256"/>
      <c r="J44" s="20"/>
      <c r="K44" s="39"/>
      <c r="L44" s="150" t="e">
        <f>'Résult. SP'!X$72/'Résult. SP'!$A$72</f>
        <v>#DIV/0!</v>
      </c>
      <c r="M44" s="150" t="e">
        <f>'Résult. SP'!Y$72/'Résult. SP'!$A$72</f>
        <v>#DIV/0!</v>
      </c>
      <c r="N44" s="117"/>
      <c r="U44"/>
      <c r="V44"/>
    </row>
    <row r="45" spans="1:22" ht="6.95" customHeight="1" x14ac:dyDescent="0.2">
      <c r="A45" s="259"/>
      <c r="B45" s="115"/>
      <c r="C45" s="115"/>
      <c r="D45" s="115"/>
      <c r="E45" s="115"/>
      <c r="F45" s="115"/>
      <c r="J45" s="20"/>
      <c r="L45" s="118"/>
      <c r="M45" s="118"/>
      <c r="N45" s="118"/>
      <c r="O45" s="117"/>
    </row>
    <row r="46" spans="1:22" ht="6.95" customHeight="1" x14ac:dyDescent="0.2">
      <c r="A46" s="259"/>
      <c r="B46" s="266" t="s">
        <v>77</v>
      </c>
      <c r="C46" s="267"/>
      <c r="D46" s="267"/>
      <c r="E46" s="267"/>
      <c r="F46" s="268"/>
      <c r="I46" s="256" t="e">
        <f>L47</f>
        <v>#DIV/0!</v>
      </c>
      <c r="J46" s="20" t="e">
        <f>1-I46</f>
        <v>#DIV/0!</v>
      </c>
      <c r="K46" s="39" t="s">
        <v>10</v>
      </c>
      <c r="L46" s="123">
        <v>24</v>
      </c>
      <c r="M46" s="117"/>
      <c r="N46" s="117"/>
      <c r="S46"/>
      <c r="T46"/>
      <c r="U46"/>
      <c r="V46"/>
    </row>
    <row r="47" spans="1:22" ht="6.95" customHeight="1" x14ac:dyDescent="0.2">
      <c r="A47" s="259"/>
      <c r="B47" s="269"/>
      <c r="C47" s="270"/>
      <c r="D47" s="270"/>
      <c r="E47" s="270"/>
      <c r="F47" s="271"/>
      <c r="I47" s="256"/>
      <c r="J47" s="20"/>
      <c r="K47" s="39"/>
      <c r="L47" s="150" t="e">
        <f>'Résult. SP'!Z$72/'Résult. SP'!$A$72</f>
        <v>#DIV/0!</v>
      </c>
      <c r="M47" s="117"/>
      <c r="N47" s="117"/>
      <c r="S47"/>
      <c r="T47"/>
      <c r="U47"/>
      <c r="V47"/>
    </row>
    <row r="48" spans="1:22" ht="6.95" customHeight="1" x14ac:dyDescent="0.2">
      <c r="A48" s="259"/>
      <c r="B48" s="115"/>
      <c r="C48" s="115"/>
      <c r="D48" s="115"/>
      <c r="E48" s="115"/>
      <c r="F48" s="115"/>
      <c r="J48" s="20"/>
      <c r="L48" s="118"/>
      <c r="M48" s="118"/>
      <c r="N48" s="118"/>
      <c r="O48" s="117"/>
    </row>
    <row r="49" spans="1:22" ht="6.95" customHeight="1" x14ac:dyDescent="0.2">
      <c r="A49" s="259"/>
      <c r="B49" s="266" t="s">
        <v>123</v>
      </c>
      <c r="C49" s="267"/>
      <c r="D49" s="267"/>
      <c r="E49" s="267"/>
      <c r="F49" s="268"/>
      <c r="I49" s="256" t="e">
        <f t="shared" ref="I49" si="3">SUM(L50:O50)/4</f>
        <v>#DIV/0!</v>
      </c>
      <c r="J49" s="20" t="e">
        <f>1-I49</f>
        <v>#DIV/0!</v>
      </c>
      <c r="K49" s="39" t="s">
        <v>10</v>
      </c>
      <c r="L49" s="123">
        <v>25</v>
      </c>
      <c r="M49" s="123">
        <v>26</v>
      </c>
      <c r="N49" s="123">
        <v>27</v>
      </c>
      <c r="O49" s="123">
        <v>28</v>
      </c>
    </row>
    <row r="50" spans="1:22" ht="6.95" customHeight="1" x14ac:dyDescent="0.2">
      <c r="A50" s="259"/>
      <c r="B50" s="269"/>
      <c r="C50" s="270"/>
      <c r="D50" s="270"/>
      <c r="E50" s="270"/>
      <c r="F50" s="271"/>
      <c r="I50" s="256"/>
      <c r="J50" s="20"/>
      <c r="K50" s="39"/>
      <c r="L50" s="150" t="e">
        <f>'Résult. SP'!AA$72/'Résult. SP'!$A$72</f>
        <v>#DIV/0!</v>
      </c>
      <c r="M50" s="150" t="e">
        <f>'Résult. SP'!AB$72/'Résult. SP'!$A$72</f>
        <v>#DIV/0!</v>
      </c>
      <c r="N50" s="150" t="e">
        <f>'Résult. SP'!AC$72/'Résult. SP'!$A$72</f>
        <v>#DIV/0!</v>
      </c>
      <c r="O50" s="150" t="e">
        <f>'Résult. SP'!AD$72/'Résult. SP'!$A$72</f>
        <v>#DIV/0!</v>
      </c>
    </row>
    <row r="51" spans="1:22" ht="6.95" customHeight="1" x14ac:dyDescent="0.2">
      <c r="A51" s="259"/>
      <c r="B51" s="115"/>
      <c r="C51" s="115"/>
      <c r="D51" s="115"/>
      <c r="E51" s="115"/>
      <c r="F51" s="115"/>
      <c r="J51" s="20"/>
      <c r="L51" s="118"/>
      <c r="M51" s="118"/>
      <c r="N51" s="118"/>
      <c r="O51" s="117"/>
    </row>
    <row r="52" spans="1:22" ht="12.75" customHeight="1" x14ac:dyDescent="0.2">
      <c r="A52" s="259"/>
      <c r="B52" s="250" t="s">
        <v>78</v>
      </c>
      <c r="C52" s="251"/>
      <c r="D52" s="251"/>
      <c r="E52" s="251"/>
      <c r="F52" s="252"/>
      <c r="I52" s="256" t="e">
        <f t="shared" ref="I52" si="4">SUM(L53:M53)/2</f>
        <v>#DIV/0!</v>
      </c>
      <c r="J52" s="20" t="e">
        <f>1-I52</f>
        <v>#DIV/0!</v>
      </c>
      <c r="K52" s="39" t="s">
        <v>10</v>
      </c>
      <c r="L52" s="123">
        <v>29</v>
      </c>
      <c r="M52" s="123">
        <v>30</v>
      </c>
      <c r="N52" s="117"/>
      <c r="O52" s="117"/>
      <c r="V52"/>
    </row>
    <row r="53" spans="1:22" ht="12.75" customHeight="1" x14ac:dyDescent="0.2">
      <c r="A53" s="259"/>
      <c r="B53" s="253"/>
      <c r="C53" s="254"/>
      <c r="D53" s="254"/>
      <c r="E53" s="254"/>
      <c r="F53" s="255"/>
      <c r="I53" s="256"/>
      <c r="J53" s="20"/>
      <c r="K53" s="39"/>
      <c r="L53" s="150" t="e">
        <f>'Résult. SP'!AE$72/'Résult. SP'!$A$72</f>
        <v>#DIV/0!</v>
      </c>
      <c r="M53" s="150" t="e">
        <f>'Résult. SP'!AF$72/'Résult. SP'!$A$72</f>
        <v>#DIV/0!</v>
      </c>
      <c r="N53" s="117"/>
      <c r="O53" s="117"/>
      <c r="V53"/>
    </row>
    <row r="54" spans="1:22" ht="6.95" customHeight="1" x14ac:dyDescent="0.2">
      <c r="A54" s="259"/>
      <c r="B54" s="23"/>
      <c r="C54" s="23"/>
      <c r="D54" s="23"/>
      <c r="E54" s="23"/>
      <c r="F54" s="23"/>
      <c r="H54" s="21"/>
      <c r="I54" s="26"/>
      <c r="J54" s="20"/>
      <c r="K54" s="39"/>
    </row>
    <row r="55" spans="1:22" ht="6.95" customHeight="1" x14ac:dyDescent="0.2">
      <c r="A55" s="259"/>
      <c r="B55" s="261" t="s">
        <v>20</v>
      </c>
      <c r="C55" s="264" t="e">
        <f>SUM(L41,L44:M44,L47,L50:O50,L53:M53)/10</f>
        <v>#DIV/0!</v>
      </c>
      <c r="D55" s="51"/>
      <c r="E55" s="52"/>
      <c r="F55" s="26"/>
      <c r="G55" s="20"/>
      <c r="H55" s="53"/>
      <c r="I55" s="54"/>
      <c r="J55" s="54"/>
      <c r="K55" s="54"/>
      <c r="L55" s="51"/>
      <c r="M55" s="51"/>
      <c r="N55" s="51"/>
      <c r="O55" s="51"/>
      <c r="P55" s="51"/>
      <c r="Q55" s="51"/>
      <c r="R55" s="51"/>
      <c r="S55" s="51"/>
      <c r="T55"/>
      <c r="U55"/>
      <c r="V55"/>
    </row>
    <row r="56" spans="1:22" ht="6.95" customHeight="1" x14ac:dyDescent="0.2">
      <c r="A56" s="260"/>
      <c r="B56" s="261"/>
      <c r="C56" s="265"/>
      <c r="D56" s="51"/>
      <c r="E56" s="52"/>
      <c r="F56" s="26"/>
      <c r="G56" s="20"/>
      <c r="H56" s="53"/>
      <c r="I56" s="54"/>
      <c r="J56" s="54"/>
      <c r="K56" s="54"/>
      <c r="L56" s="51"/>
      <c r="M56" s="51"/>
      <c r="N56" s="51"/>
      <c r="O56" s="51"/>
      <c r="P56" s="51"/>
      <c r="Q56" s="51"/>
      <c r="R56" s="51"/>
      <c r="S56" s="51"/>
      <c r="T56"/>
      <c r="U56"/>
      <c r="V56"/>
    </row>
    <row r="57" spans="1:22" ht="12" customHeight="1" x14ac:dyDescent="0.2">
      <c r="B57" s="34"/>
      <c r="C57" s="28"/>
      <c r="F57" s="18"/>
      <c r="G57" s="18"/>
      <c r="H57" s="37"/>
      <c r="I57" s="40"/>
      <c r="J57" s="40"/>
      <c r="K57" s="40"/>
      <c r="L57" s="41"/>
      <c r="M57" s="41"/>
      <c r="N57" s="41"/>
      <c r="T57"/>
      <c r="U57"/>
      <c r="V57"/>
    </row>
    <row r="58" spans="1:22" ht="33" customHeight="1" x14ac:dyDescent="0.2">
      <c r="A58" s="278" t="s">
        <v>67</v>
      </c>
      <c r="B58" s="279"/>
      <c r="C58" s="281" t="e">
        <f t="shared" ref="C58" si="5">((C36*20)+(C55*10))/30</f>
        <v>#DIV/0!</v>
      </c>
      <c r="F58" s="18"/>
      <c r="G58" s="20"/>
      <c r="H58" s="37"/>
      <c r="I58" s="40"/>
      <c r="J58" s="40"/>
      <c r="K58" s="40"/>
      <c r="L58" s="41"/>
      <c r="M58" s="41"/>
      <c r="N58" s="41"/>
      <c r="T58"/>
      <c r="U58"/>
      <c r="V58"/>
    </row>
    <row r="59" spans="1:22" ht="15.75" customHeight="1" x14ac:dyDescent="0.2">
      <c r="A59" s="280"/>
      <c r="B59" s="279"/>
      <c r="C59" s="282"/>
      <c r="F59" s="18"/>
      <c r="G59" s="18"/>
      <c r="H59" s="37"/>
      <c r="I59" s="40"/>
      <c r="J59" s="40"/>
      <c r="K59" s="40"/>
      <c r="L59" s="41"/>
      <c r="M59" s="41"/>
      <c r="N59" s="41"/>
      <c r="T59"/>
      <c r="U59"/>
      <c r="V59"/>
    </row>
    <row r="60" spans="1:22" ht="17.25" customHeight="1" x14ac:dyDescent="0.2">
      <c r="A60" s="44"/>
      <c r="B60" s="45"/>
      <c r="C60" s="28"/>
      <c r="D60" s="29"/>
      <c r="E60" s="21"/>
      <c r="F60" s="30"/>
    </row>
    <row r="61" spans="1:22" ht="7.5" customHeight="1" x14ac:dyDescent="0.2"/>
    <row r="62" spans="1:22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77"/>
      <c r="U62" s="77"/>
      <c r="V62" s="77"/>
    </row>
    <row r="63" spans="1:22" ht="8.25" customHeight="1" x14ac:dyDescent="0.2">
      <c r="A63" s="36"/>
    </row>
    <row r="64" spans="1:22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I64" s="256" t="e">
        <f t="shared" ref="I64" si="6">SUM(L65:S65)/8</f>
        <v>#DIV/0!</v>
      </c>
      <c r="J64" s="20" t="e">
        <f>1-I64</f>
        <v>#DIV/0!</v>
      </c>
      <c r="K64" s="38" t="s">
        <v>10</v>
      </c>
      <c r="L64" s="123">
        <v>1</v>
      </c>
      <c r="M64" s="123">
        <v>2</v>
      </c>
      <c r="N64" s="123">
        <v>3</v>
      </c>
      <c r="O64" s="123">
        <v>4</v>
      </c>
      <c r="P64" s="123">
        <v>5</v>
      </c>
      <c r="Q64" s="136">
        <v>6</v>
      </c>
      <c r="R64" s="139">
        <v>7</v>
      </c>
      <c r="S64" s="139">
        <v>8</v>
      </c>
      <c r="T64" s="42"/>
      <c r="U64" s="42"/>
      <c r="V64" s="42"/>
    </row>
    <row r="65" spans="1:22" ht="6.95" customHeight="1" x14ac:dyDescent="0.2">
      <c r="A65" s="284"/>
      <c r="B65" s="275"/>
      <c r="C65" s="276"/>
      <c r="D65" s="276"/>
      <c r="E65" s="276"/>
      <c r="F65" s="277"/>
      <c r="I65" s="256"/>
      <c r="J65" s="20"/>
      <c r="K65" s="38"/>
      <c r="L65" s="150" t="e">
        <f>'Résult. ML'!C$72/'Résult. ML'!$A$72</f>
        <v>#DIV/0!</v>
      </c>
      <c r="M65" s="150" t="e">
        <f>'Résult. ML'!D$72/'Résult. ML'!$A$72</f>
        <v>#DIV/0!</v>
      </c>
      <c r="N65" s="150" t="e">
        <f>'Résult. ML'!E$72/'Résult. ML'!$A$72</f>
        <v>#DIV/0!</v>
      </c>
      <c r="O65" s="150" t="e">
        <f>'Résult. ML'!F$72/'Résult. ML'!$A$72</f>
        <v>#DIV/0!</v>
      </c>
      <c r="P65" s="150" t="e">
        <f>'Résult. ML'!G$72/'Résult. ML'!$A$72</f>
        <v>#DIV/0!</v>
      </c>
      <c r="Q65" s="150" t="e">
        <f>'Résult. ML'!H$72/'Résult. ML'!$A$72</f>
        <v>#DIV/0!</v>
      </c>
      <c r="R65" s="150" t="e">
        <f>'Résult. ML'!I$72/'Résult. ML'!$A$72</f>
        <v>#DIV/0!</v>
      </c>
      <c r="S65" s="150" t="e">
        <f>'Résult. ML'!J$72/'Résult. ML'!$A$72</f>
        <v>#DIV/0!</v>
      </c>
      <c r="T65" s="43"/>
      <c r="U65" s="43"/>
      <c r="V65" s="43"/>
    </row>
    <row r="66" spans="1:22" ht="6.95" customHeight="1" x14ac:dyDescent="0.2">
      <c r="A66" s="284"/>
      <c r="J66" s="20"/>
      <c r="L66" s="118"/>
      <c r="M66" s="118"/>
      <c r="N66" s="118"/>
      <c r="O66" s="117"/>
      <c r="P66" s="117"/>
      <c r="Q66" s="117"/>
      <c r="R66" s="117"/>
      <c r="S66" s="137"/>
      <c r="T66" s="50"/>
      <c r="U66" s="50"/>
      <c r="V66" s="50"/>
    </row>
    <row r="67" spans="1:22" ht="6.95" customHeight="1" x14ac:dyDescent="0.2">
      <c r="A67" s="284"/>
      <c r="B67" s="272" t="s">
        <v>8</v>
      </c>
      <c r="C67" s="273"/>
      <c r="D67" s="273"/>
      <c r="E67" s="273"/>
      <c r="F67" s="274"/>
      <c r="I67" s="256" t="e">
        <f t="shared" ref="I67" si="7">SUM(L68:U68)/10</f>
        <v>#DIV/0!</v>
      </c>
      <c r="J67" s="20" t="e">
        <f>1-I67</f>
        <v>#DIV/0!</v>
      </c>
      <c r="K67" s="38" t="s">
        <v>10</v>
      </c>
      <c r="L67" s="123">
        <v>9</v>
      </c>
      <c r="M67" s="123">
        <v>10</v>
      </c>
      <c r="N67" s="123">
        <v>11</v>
      </c>
      <c r="O67" s="123">
        <v>12</v>
      </c>
      <c r="P67" s="123">
        <v>13</v>
      </c>
      <c r="Q67" s="123">
        <v>14</v>
      </c>
      <c r="R67" s="123">
        <v>15</v>
      </c>
      <c r="S67" s="123">
        <v>16</v>
      </c>
      <c r="T67" s="123">
        <v>17</v>
      </c>
      <c r="U67" s="123">
        <v>18</v>
      </c>
      <c r="V67"/>
    </row>
    <row r="68" spans="1:22" ht="6.95" customHeight="1" x14ac:dyDescent="0.2">
      <c r="A68" s="284"/>
      <c r="B68" s="275"/>
      <c r="C68" s="276"/>
      <c r="D68" s="276"/>
      <c r="E68" s="276"/>
      <c r="F68" s="277"/>
      <c r="I68" s="256"/>
      <c r="J68" s="20"/>
      <c r="K68" s="38"/>
      <c r="L68" s="150" t="e">
        <f>'Résult. ML'!K$72/'Résult. ML'!$A$72</f>
        <v>#DIV/0!</v>
      </c>
      <c r="M68" s="150" t="e">
        <f>'Résult. ML'!L$72/'Résult. ML'!$A$72</f>
        <v>#DIV/0!</v>
      </c>
      <c r="N68" s="150" t="e">
        <f>'Résult. ML'!M$72/'Résult. ML'!$A$72</f>
        <v>#DIV/0!</v>
      </c>
      <c r="O68" s="150" t="e">
        <f>'Résult. ML'!N$72/'Résult. ML'!$A$72</f>
        <v>#DIV/0!</v>
      </c>
      <c r="P68" s="150" t="e">
        <f>'Résult. ML'!O$72/'Résult. ML'!$A$72</f>
        <v>#DIV/0!</v>
      </c>
      <c r="Q68" s="150" t="e">
        <f>'Résult. ML'!P$72/'Résult. ML'!$A$72</f>
        <v>#DIV/0!</v>
      </c>
      <c r="R68" s="150" t="e">
        <f>'Résult. ML'!Q$72/'Résult. ML'!$A$72</f>
        <v>#DIV/0!</v>
      </c>
      <c r="S68" s="150" t="e">
        <f>'Résult. ML'!R$72/'Résult. ML'!$A$72</f>
        <v>#DIV/0!</v>
      </c>
      <c r="T68" s="150" t="e">
        <f>'Résult. ML'!S$72/'Résult. ML'!$A$72</f>
        <v>#DIV/0!</v>
      </c>
      <c r="U68" s="150" t="e">
        <f>'Résult. ML'!T$72/'Résult. ML'!$A$72</f>
        <v>#DIV/0!</v>
      </c>
      <c r="V68"/>
    </row>
    <row r="69" spans="1:22" ht="6.95" customHeight="1" x14ac:dyDescent="0.2">
      <c r="A69" s="284"/>
      <c r="B69" s="23"/>
      <c r="C69" s="23"/>
      <c r="D69" s="23"/>
      <c r="E69" s="23"/>
      <c r="F69" s="23"/>
      <c r="H69" s="21"/>
      <c r="I69" s="26"/>
      <c r="J69" s="20"/>
      <c r="K69" s="39"/>
      <c r="L69" s="118"/>
      <c r="M69" s="118"/>
      <c r="N69" s="118"/>
      <c r="O69" s="117"/>
      <c r="P69" s="117"/>
      <c r="Q69" s="117"/>
      <c r="U69"/>
      <c r="V69"/>
    </row>
    <row r="70" spans="1:22" ht="6.95" customHeight="1" x14ac:dyDescent="0.2">
      <c r="A70" s="284"/>
      <c r="B70" s="261" t="s">
        <v>20</v>
      </c>
      <c r="C70" s="264" t="e">
        <f>SUM(L65:S65,L68:U68)/18</f>
        <v>#DIV/0!</v>
      </c>
      <c r="D70" s="51"/>
      <c r="E70" s="52"/>
      <c r="F70" s="26"/>
      <c r="G70" s="20"/>
      <c r="H70" s="53"/>
      <c r="I70" s="125"/>
      <c r="J70" s="125"/>
      <c r="K70" s="125"/>
      <c r="L70" s="126"/>
      <c r="M70" s="126"/>
      <c r="N70" s="126"/>
      <c r="O70" s="51"/>
      <c r="P70" s="51"/>
      <c r="Q70" s="51"/>
      <c r="R70"/>
      <c r="S70"/>
      <c r="T70"/>
      <c r="U70"/>
      <c r="V70"/>
    </row>
    <row r="71" spans="1:22" ht="6.95" customHeight="1" x14ac:dyDescent="0.2">
      <c r="A71" s="285"/>
      <c r="B71" s="261"/>
      <c r="C71" s="265"/>
      <c r="D71" s="51"/>
      <c r="E71" s="52"/>
      <c r="F71" s="26"/>
      <c r="G71" s="20"/>
      <c r="H71" s="53"/>
      <c r="I71" s="125"/>
      <c r="J71" s="125"/>
      <c r="K71" s="125"/>
      <c r="L71" s="126"/>
      <c r="M71" s="126"/>
      <c r="N71" s="126"/>
      <c r="O71" s="126"/>
      <c r="P71" s="126"/>
      <c r="Q71" s="51"/>
      <c r="R71" s="51"/>
      <c r="S71" s="51"/>
      <c r="T71"/>
      <c r="U71"/>
      <c r="V71"/>
    </row>
    <row r="72" spans="1:22" ht="6.95" customHeight="1" x14ac:dyDescent="0.2">
      <c r="J72" s="20"/>
      <c r="L72" s="118"/>
      <c r="M72" s="118"/>
      <c r="N72" s="118"/>
      <c r="O72" s="117"/>
      <c r="P72" s="117"/>
      <c r="Q72" s="117"/>
      <c r="R72" s="117"/>
      <c r="S72" s="117"/>
    </row>
    <row r="73" spans="1:22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I73" s="256" t="e">
        <f t="shared" ref="I73" si="8">SUM(L74:O74)/4</f>
        <v>#DIV/0!</v>
      </c>
      <c r="J73" s="20" t="e">
        <f>1-I73</f>
        <v>#DIV/0!</v>
      </c>
      <c r="K73" s="38" t="s">
        <v>10</v>
      </c>
      <c r="L73" s="123">
        <v>19</v>
      </c>
      <c r="M73" s="123">
        <v>20</v>
      </c>
      <c r="N73" s="123">
        <v>21</v>
      </c>
      <c r="O73" s="123">
        <v>22</v>
      </c>
      <c r="P73" s="117"/>
      <c r="Q73" s="117"/>
      <c r="R73" s="117"/>
      <c r="S73" s="117"/>
    </row>
    <row r="74" spans="1:22" ht="6.95" customHeight="1" x14ac:dyDescent="0.2">
      <c r="A74" s="284"/>
      <c r="B74" s="275"/>
      <c r="C74" s="276"/>
      <c r="D74" s="276"/>
      <c r="E74" s="276"/>
      <c r="F74" s="277"/>
      <c r="I74" s="256"/>
      <c r="J74" s="20"/>
      <c r="K74" s="38"/>
      <c r="L74" s="150" t="e">
        <f>'Résult. ML'!U$72/'Résult. ML'!$A$72</f>
        <v>#DIV/0!</v>
      </c>
      <c r="M74" s="150" t="e">
        <f>'Résult. ML'!V$72/'Résult. ML'!$A$72</f>
        <v>#DIV/0!</v>
      </c>
      <c r="N74" s="150" t="e">
        <f>'Résult. ML'!W$72/'Résult. ML'!$A$72</f>
        <v>#DIV/0!</v>
      </c>
      <c r="O74" s="150" t="e">
        <f>'Résult. ML'!X$72/'Résult. ML'!$A$72</f>
        <v>#DIV/0!</v>
      </c>
      <c r="P74" s="117"/>
      <c r="Q74" s="117"/>
      <c r="R74" s="117"/>
      <c r="S74" s="117"/>
    </row>
    <row r="75" spans="1:22" ht="6.95" customHeight="1" x14ac:dyDescent="0.2">
      <c r="A75" s="284"/>
      <c r="J75" s="20"/>
      <c r="L75" s="118"/>
      <c r="M75" s="118"/>
      <c r="N75" s="118"/>
      <c r="O75" s="117"/>
      <c r="P75" s="117"/>
      <c r="Q75" s="117"/>
      <c r="R75" s="117"/>
      <c r="S75" s="117"/>
    </row>
    <row r="76" spans="1:22" ht="6.95" customHeight="1" x14ac:dyDescent="0.2">
      <c r="A76" s="284"/>
      <c r="B76" s="272" t="s">
        <v>12</v>
      </c>
      <c r="C76" s="273"/>
      <c r="D76" s="273"/>
      <c r="E76" s="273"/>
      <c r="F76" s="274"/>
      <c r="I76" s="286" t="e">
        <f>L77</f>
        <v>#DIV/0!</v>
      </c>
      <c r="J76" s="20" t="e">
        <f>1-I76</f>
        <v>#DIV/0!</v>
      </c>
      <c r="K76" s="38" t="s">
        <v>10</v>
      </c>
      <c r="L76" s="123">
        <v>23</v>
      </c>
      <c r="M76" s="118"/>
      <c r="N76" s="118"/>
      <c r="O76" s="117"/>
      <c r="P76" s="117"/>
      <c r="Q76" s="117"/>
      <c r="R76" s="117"/>
      <c r="S76" s="117"/>
    </row>
    <row r="77" spans="1:22" ht="6.95" customHeight="1" x14ac:dyDescent="0.2">
      <c r="A77" s="284"/>
      <c r="B77" s="275"/>
      <c r="C77" s="276"/>
      <c r="D77" s="276"/>
      <c r="E77" s="276"/>
      <c r="F77" s="277"/>
      <c r="I77" s="287"/>
      <c r="J77" s="20"/>
      <c r="K77" s="38"/>
      <c r="L77" s="150" t="e">
        <f>'Résult. ML'!Y$72/'Résult. ML'!$A$72</f>
        <v>#DIV/0!</v>
      </c>
      <c r="M77" s="118"/>
      <c r="N77" s="118"/>
      <c r="O77" s="117"/>
      <c r="P77" s="117"/>
      <c r="Q77" s="117"/>
      <c r="R77" s="117"/>
      <c r="S77" s="117"/>
    </row>
    <row r="78" spans="1:22" ht="6.95" customHeight="1" x14ac:dyDescent="0.2">
      <c r="A78" s="284"/>
      <c r="B78" s="23"/>
      <c r="C78" s="23"/>
      <c r="D78" s="23"/>
      <c r="E78" s="23"/>
      <c r="F78" s="23"/>
      <c r="H78" s="21"/>
      <c r="I78" s="26"/>
      <c r="J78" s="20"/>
      <c r="K78" s="39"/>
      <c r="L78" s="118"/>
      <c r="M78" s="118"/>
      <c r="N78" s="118"/>
      <c r="O78" s="117"/>
      <c r="P78" s="117"/>
      <c r="Q78" s="117"/>
      <c r="R78" s="117"/>
      <c r="S78" s="117"/>
    </row>
    <row r="79" spans="1:22" ht="6.95" customHeight="1" x14ac:dyDescent="0.2">
      <c r="A79" s="284"/>
      <c r="B79" s="261" t="s">
        <v>20</v>
      </c>
      <c r="C79" s="264" t="e">
        <f t="shared" ref="C79" si="9">SUM(L74:O74,L77)/5</f>
        <v>#DIV/0!</v>
      </c>
      <c r="D79" s="51"/>
      <c r="E79" s="52"/>
      <c r="F79" s="26"/>
      <c r="G79" s="20"/>
      <c r="H79" s="53"/>
      <c r="I79" s="125"/>
      <c r="J79" s="125"/>
      <c r="K79" s="125"/>
      <c r="L79" s="126"/>
      <c r="M79" s="126"/>
      <c r="N79" s="126"/>
      <c r="O79" s="126"/>
      <c r="P79" s="126"/>
      <c r="Q79" s="51"/>
      <c r="R79" s="51"/>
      <c r="S79" s="51"/>
      <c r="T79"/>
      <c r="U79"/>
      <c r="V79"/>
    </row>
    <row r="80" spans="1:22" ht="6.95" customHeight="1" x14ac:dyDescent="0.2">
      <c r="A80" s="285"/>
      <c r="B80" s="261"/>
      <c r="C80" s="265"/>
      <c r="D80" s="51"/>
      <c r="E80" s="52"/>
      <c r="F80" s="26"/>
      <c r="G80" s="20"/>
      <c r="H80" s="53"/>
      <c r="I80" s="125"/>
      <c r="J80" s="125"/>
      <c r="K80" s="125"/>
      <c r="L80" s="126"/>
      <c r="M80" s="126"/>
      <c r="N80" s="126"/>
      <c r="O80" s="126"/>
      <c r="P80" s="126"/>
      <c r="Q80" s="51"/>
      <c r="R80" s="51"/>
      <c r="S80" s="51"/>
      <c r="T80"/>
      <c r="U80"/>
      <c r="V80"/>
    </row>
    <row r="81" spans="1:22" ht="6.95" customHeight="1" x14ac:dyDescent="0.2">
      <c r="J81" s="20"/>
      <c r="L81" s="118"/>
      <c r="M81" s="118"/>
      <c r="N81" s="118"/>
      <c r="O81" s="117"/>
      <c r="P81" s="117"/>
      <c r="Q81" s="117"/>
      <c r="R81" s="117"/>
      <c r="S81" s="117"/>
    </row>
    <row r="82" spans="1:22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I82" s="256" t="e">
        <f t="shared" ref="I82" si="10">SUM(L83:M83)/2</f>
        <v>#DIV/0!</v>
      </c>
      <c r="J82" s="20" t="e">
        <f>1-I82</f>
        <v>#DIV/0!</v>
      </c>
      <c r="K82" s="38" t="s">
        <v>10</v>
      </c>
      <c r="L82" s="123">
        <v>24</v>
      </c>
      <c r="M82" s="123">
        <v>25</v>
      </c>
      <c r="N82" s="118"/>
      <c r="O82" s="117"/>
      <c r="P82" s="117"/>
      <c r="Q82" s="117"/>
      <c r="R82" s="117"/>
      <c r="S82" s="117"/>
    </row>
    <row r="83" spans="1:22" ht="6.95" customHeight="1" x14ac:dyDescent="0.2">
      <c r="A83" s="284"/>
      <c r="B83" s="275"/>
      <c r="C83" s="276"/>
      <c r="D83" s="276"/>
      <c r="E83" s="276"/>
      <c r="F83" s="277"/>
      <c r="I83" s="256"/>
      <c r="J83" s="20"/>
      <c r="K83" s="38"/>
      <c r="L83" s="150" t="e">
        <f>'Résult. ML'!Z$72/'Résult. ML'!$A$72</f>
        <v>#DIV/0!</v>
      </c>
      <c r="M83" s="150" t="e">
        <f>'Résult. ML'!AA$72/'Résult. ML'!$A$72</f>
        <v>#DIV/0!</v>
      </c>
      <c r="N83" s="118"/>
      <c r="O83" s="117"/>
      <c r="P83" s="117"/>
      <c r="Q83" s="117"/>
      <c r="R83" s="117"/>
      <c r="S83" s="117"/>
    </row>
    <row r="84" spans="1:22" ht="6.95" customHeight="1" x14ac:dyDescent="0.2">
      <c r="A84" s="284"/>
      <c r="J84" s="20"/>
      <c r="L84" s="118"/>
      <c r="M84" s="118"/>
      <c r="N84" s="118"/>
      <c r="O84" s="117"/>
      <c r="P84" s="117"/>
      <c r="Q84" s="117"/>
      <c r="R84" s="117"/>
      <c r="S84" s="117"/>
    </row>
    <row r="85" spans="1:22" ht="6.95" customHeight="1" x14ac:dyDescent="0.2">
      <c r="A85" s="284"/>
      <c r="B85" s="272" t="s">
        <v>82</v>
      </c>
      <c r="C85" s="273"/>
      <c r="D85" s="273"/>
      <c r="E85" s="273"/>
      <c r="F85" s="274"/>
      <c r="I85" s="256" t="e">
        <f t="shared" ref="I85" si="11">SUM(L86:M86)/2</f>
        <v>#DIV/0!</v>
      </c>
      <c r="J85" s="20" t="e">
        <f>1-I85</f>
        <v>#DIV/0!</v>
      </c>
      <c r="K85" s="38" t="s">
        <v>10</v>
      </c>
      <c r="L85" s="123">
        <v>26</v>
      </c>
      <c r="M85" s="123">
        <v>27</v>
      </c>
      <c r="N85" s="118"/>
      <c r="O85" s="117"/>
      <c r="P85" s="117"/>
      <c r="Q85" s="117"/>
      <c r="R85" s="117"/>
      <c r="S85" s="117"/>
    </row>
    <row r="86" spans="1:22" ht="6.95" customHeight="1" x14ac:dyDescent="0.2">
      <c r="A86" s="284"/>
      <c r="B86" s="275"/>
      <c r="C86" s="276"/>
      <c r="D86" s="276"/>
      <c r="E86" s="276"/>
      <c r="F86" s="277"/>
      <c r="I86" s="256"/>
      <c r="J86" s="20"/>
      <c r="K86" s="38"/>
      <c r="L86" s="150" t="e">
        <f>'Résult. ML'!AB$72/'Résult. ML'!$A$72</f>
        <v>#DIV/0!</v>
      </c>
      <c r="M86" s="150" t="e">
        <f>'Résult. ML'!AC$72/'Résult. ML'!$A$72</f>
        <v>#DIV/0!</v>
      </c>
      <c r="N86" s="118"/>
      <c r="O86" s="117"/>
      <c r="P86" s="117"/>
      <c r="Q86" s="117"/>
      <c r="R86" s="117"/>
      <c r="S86" s="117"/>
    </row>
    <row r="87" spans="1:22" ht="6.95" customHeight="1" x14ac:dyDescent="0.2">
      <c r="A87" s="284"/>
      <c r="B87" s="23"/>
      <c r="C87" s="23"/>
      <c r="D87" s="23"/>
      <c r="E87" s="23"/>
      <c r="F87" s="23"/>
      <c r="H87" s="21"/>
      <c r="I87" s="26"/>
      <c r="J87" s="20"/>
      <c r="K87" s="39"/>
      <c r="L87" s="118"/>
      <c r="M87" s="118"/>
      <c r="N87" s="118"/>
      <c r="O87" s="117"/>
      <c r="P87" s="117"/>
      <c r="Q87" s="117"/>
      <c r="R87" s="117"/>
      <c r="S87" s="117"/>
    </row>
    <row r="88" spans="1:22" ht="6.95" customHeight="1" x14ac:dyDescent="0.2">
      <c r="A88" s="284"/>
      <c r="B88" s="261" t="s">
        <v>20</v>
      </c>
      <c r="C88" s="264" t="e">
        <f>SUM(L83:M83,L86:M86)/4</f>
        <v>#DIV/0!</v>
      </c>
      <c r="D88" s="51"/>
      <c r="E88" s="52"/>
      <c r="F88" s="26"/>
      <c r="G88" s="20"/>
      <c r="H88" s="53"/>
      <c r="I88" s="125"/>
      <c r="J88" s="125"/>
      <c r="K88" s="125"/>
      <c r="L88" s="126"/>
      <c r="M88" s="126"/>
      <c r="N88" s="126"/>
      <c r="O88" s="126"/>
      <c r="P88" s="126"/>
      <c r="Q88" s="51"/>
      <c r="R88" s="51"/>
      <c r="S88" s="51"/>
      <c r="T88"/>
      <c r="U88"/>
      <c r="V88"/>
    </row>
    <row r="89" spans="1:22" ht="6.95" customHeight="1" x14ac:dyDescent="0.2">
      <c r="A89" s="285"/>
      <c r="B89" s="261"/>
      <c r="C89" s="265"/>
      <c r="D89" s="51"/>
      <c r="E89" s="52"/>
      <c r="F89" s="26"/>
      <c r="G89" s="20"/>
      <c r="H89" s="53"/>
      <c r="I89" s="125"/>
      <c r="J89" s="125"/>
      <c r="K89" s="125"/>
      <c r="L89" s="126"/>
      <c r="M89" s="126"/>
      <c r="N89" s="126"/>
      <c r="O89" s="126"/>
      <c r="P89" s="126"/>
      <c r="Q89" s="51"/>
      <c r="R89" s="51"/>
      <c r="S89" s="51"/>
      <c r="T89"/>
      <c r="U89"/>
      <c r="V89"/>
    </row>
    <row r="90" spans="1:22" ht="6.95" customHeight="1" x14ac:dyDescent="0.2">
      <c r="J90" s="20"/>
      <c r="L90" s="118"/>
      <c r="M90" s="118"/>
      <c r="N90" s="118"/>
      <c r="O90" s="117"/>
      <c r="P90" s="117"/>
      <c r="Q90" s="117"/>
      <c r="R90" s="117"/>
      <c r="S90" s="117"/>
    </row>
    <row r="91" spans="1:22" ht="12.75" customHeight="1" x14ac:dyDescent="0.2">
      <c r="A91" s="283" t="s">
        <v>84</v>
      </c>
      <c r="B91" s="272" t="s">
        <v>13</v>
      </c>
      <c r="C91" s="273"/>
      <c r="D91" s="273"/>
      <c r="E91" s="273"/>
      <c r="F91" s="274"/>
      <c r="I91" s="256" t="e">
        <f>SUM(L92:N92)/3</f>
        <v>#DIV/0!</v>
      </c>
      <c r="J91" s="20" t="e">
        <f>1-I91</f>
        <v>#DIV/0!</v>
      </c>
      <c r="K91" s="38" t="s">
        <v>10</v>
      </c>
      <c r="L91" s="123">
        <v>28</v>
      </c>
      <c r="M91" s="123">
        <v>29</v>
      </c>
      <c r="N91" s="123">
        <v>30</v>
      </c>
      <c r="O91" s="117"/>
      <c r="P91" s="117"/>
      <c r="Q91" s="117"/>
      <c r="R91" s="117"/>
      <c r="S91" s="117"/>
    </row>
    <row r="92" spans="1:22" ht="12.75" customHeight="1" x14ac:dyDescent="0.2">
      <c r="A92" s="284"/>
      <c r="B92" s="275"/>
      <c r="C92" s="276"/>
      <c r="D92" s="276"/>
      <c r="E92" s="276"/>
      <c r="F92" s="277"/>
      <c r="I92" s="256"/>
      <c r="J92" s="20"/>
      <c r="K92" s="38"/>
      <c r="L92" s="150" t="e">
        <f>'Résult. ML'!AD$72/'Résult. ML'!$A$72</f>
        <v>#DIV/0!</v>
      </c>
      <c r="M92" s="150" t="e">
        <f>'Résult. ML'!AE$72/'Résult. ML'!$A$72</f>
        <v>#DIV/0!</v>
      </c>
      <c r="N92" s="150" t="e">
        <f>'Résult. ML'!AF$72/'Résult. ML'!$A$72</f>
        <v>#DIV/0!</v>
      </c>
      <c r="O92" s="117"/>
      <c r="P92" s="117"/>
      <c r="Q92" s="117"/>
      <c r="R92" s="117"/>
      <c r="S92" s="117"/>
    </row>
    <row r="93" spans="1:22" ht="6.95" customHeight="1" x14ac:dyDescent="0.2">
      <c r="A93" s="284"/>
      <c r="B93" s="23"/>
      <c r="C93" s="23"/>
      <c r="D93" s="23"/>
      <c r="E93" s="23"/>
      <c r="F93" s="23"/>
      <c r="H93" s="21"/>
      <c r="I93" s="26"/>
      <c r="J93" s="20"/>
      <c r="K93" s="39"/>
      <c r="L93" s="118"/>
      <c r="M93" s="118"/>
      <c r="N93" s="118"/>
      <c r="O93" s="117"/>
      <c r="P93" s="117"/>
      <c r="Q93" s="117"/>
      <c r="R93" s="117"/>
      <c r="S93" s="117"/>
    </row>
    <row r="94" spans="1:22" ht="6.95" customHeight="1" x14ac:dyDescent="0.2">
      <c r="A94" s="284"/>
      <c r="B94" s="261" t="s">
        <v>20</v>
      </c>
      <c r="C94" s="264" t="e">
        <f>I91</f>
        <v>#DIV/0!</v>
      </c>
      <c r="D94" s="51"/>
      <c r="E94" s="52"/>
      <c r="F94" s="26"/>
      <c r="G94" s="20"/>
      <c r="H94" s="53"/>
      <c r="I94" s="125"/>
      <c r="J94" s="125"/>
      <c r="K94" s="125"/>
      <c r="L94" s="126"/>
      <c r="M94" s="126"/>
      <c r="N94" s="126"/>
      <c r="O94" s="126"/>
      <c r="P94" s="126"/>
      <c r="Q94" s="51"/>
      <c r="R94" s="51"/>
      <c r="S94" s="51"/>
      <c r="T94"/>
      <c r="U94"/>
      <c r="V94"/>
    </row>
    <row r="95" spans="1:22" ht="6.95" customHeight="1" x14ac:dyDescent="0.2">
      <c r="A95" s="285"/>
      <c r="B95" s="261"/>
      <c r="C95" s="265"/>
      <c r="D95" s="51"/>
      <c r="E95" s="52"/>
      <c r="F95" s="26"/>
      <c r="G95" s="20"/>
      <c r="H95" s="53"/>
      <c r="I95" s="125"/>
      <c r="J95" s="125"/>
      <c r="K95" s="125"/>
      <c r="L95" s="126"/>
      <c r="M95" s="126"/>
      <c r="N95" s="126"/>
      <c r="O95" s="126"/>
      <c r="P95" s="126"/>
      <c r="Q95" s="51"/>
      <c r="R95" s="51"/>
      <c r="S95" s="51"/>
      <c r="T95"/>
      <c r="U95"/>
      <c r="V95"/>
    </row>
    <row r="96" spans="1:22" ht="6.95" customHeight="1" x14ac:dyDescent="0.2">
      <c r="J96" s="20"/>
      <c r="L96" s="118"/>
      <c r="M96" s="118"/>
      <c r="N96" s="118"/>
      <c r="O96" s="117"/>
      <c r="P96" s="117"/>
      <c r="Q96" s="117"/>
      <c r="R96" s="117"/>
      <c r="S96" s="117"/>
    </row>
    <row r="97" spans="1:22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I97" s="256" t="e">
        <f>L98</f>
        <v>#DIV/0!</v>
      </c>
      <c r="J97" s="20" t="e">
        <f>1-I97</f>
        <v>#DIV/0!</v>
      </c>
      <c r="K97" s="38" t="s">
        <v>10</v>
      </c>
      <c r="L97" s="123">
        <v>31</v>
      </c>
      <c r="M97" s="118"/>
      <c r="N97" s="118"/>
      <c r="O97" s="117"/>
      <c r="P97" s="117"/>
      <c r="Q97" s="117"/>
      <c r="R97" s="117"/>
      <c r="S97" s="117"/>
    </row>
    <row r="98" spans="1:22" ht="6.95" customHeight="1" x14ac:dyDescent="0.2">
      <c r="A98" s="259"/>
      <c r="B98" s="275"/>
      <c r="C98" s="276"/>
      <c r="D98" s="276"/>
      <c r="E98" s="276"/>
      <c r="F98" s="277"/>
      <c r="I98" s="256"/>
      <c r="J98" s="20"/>
      <c r="K98" s="38"/>
      <c r="L98" s="150" t="e">
        <f>'Résult. ML'!AG$72/'Résult. ML'!$A$72</f>
        <v>#DIV/0!</v>
      </c>
      <c r="M98" s="118"/>
      <c r="N98" s="118"/>
      <c r="O98" s="117"/>
      <c r="P98" s="117"/>
      <c r="Q98" s="117"/>
      <c r="R98" s="117"/>
      <c r="S98" s="117"/>
    </row>
    <row r="99" spans="1:22" ht="6.95" customHeight="1" x14ac:dyDescent="0.2">
      <c r="A99" s="259"/>
      <c r="J99" s="20"/>
      <c r="L99" s="118"/>
      <c r="M99" s="118"/>
      <c r="N99" s="118"/>
      <c r="O99" s="117"/>
      <c r="P99" s="117"/>
      <c r="Q99" s="117"/>
      <c r="R99" s="117"/>
      <c r="S99" s="117"/>
    </row>
    <row r="100" spans="1:22" ht="6.95" customHeight="1" x14ac:dyDescent="0.2">
      <c r="A100" s="259"/>
      <c r="B100" s="272" t="s">
        <v>86</v>
      </c>
      <c r="C100" s="273"/>
      <c r="D100" s="273"/>
      <c r="E100" s="273"/>
      <c r="F100" s="274"/>
      <c r="I100" s="256" t="e">
        <f>L101</f>
        <v>#DIV/0!</v>
      </c>
      <c r="J100" s="20" t="e">
        <f>1-I100</f>
        <v>#DIV/0!</v>
      </c>
      <c r="K100" s="38" t="s">
        <v>10</v>
      </c>
      <c r="L100" s="123">
        <v>32</v>
      </c>
      <c r="M100" s="117"/>
      <c r="N100" s="117"/>
      <c r="O100" s="117"/>
      <c r="P100" s="117"/>
      <c r="Q100" s="117"/>
      <c r="R100" s="117"/>
      <c r="S100" s="138"/>
      <c r="T100"/>
      <c r="U100"/>
      <c r="V100"/>
    </row>
    <row r="101" spans="1:22" ht="6.95" customHeight="1" x14ac:dyDescent="0.2">
      <c r="A101" s="259"/>
      <c r="B101" s="275"/>
      <c r="C101" s="276"/>
      <c r="D101" s="276"/>
      <c r="E101" s="276"/>
      <c r="F101" s="277"/>
      <c r="I101" s="256"/>
      <c r="J101" s="20"/>
      <c r="K101" s="38"/>
      <c r="L101" s="150" t="e">
        <f>'Résult. ML'!AH$72/'Résult. ML'!$A$72</f>
        <v>#DIV/0!</v>
      </c>
      <c r="M101" s="117"/>
      <c r="N101" s="117"/>
      <c r="O101" s="117"/>
      <c r="P101" s="117"/>
      <c r="Q101" s="117"/>
      <c r="R101" s="117"/>
      <c r="S101" s="138"/>
      <c r="T101"/>
      <c r="U101"/>
      <c r="V101"/>
    </row>
    <row r="102" spans="1:22" ht="6.95" customHeight="1" x14ac:dyDescent="0.2">
      <c r="A102" s="259"/>
      <c r="B102" s="23"/>
      <c r="C102" s="23"/>
      <c r="D102" s="23"/>
      <c r="E102" s="23"/>
      <c r="F102" s="23"/>
      <c r="H102" s="21"/>
      <c r="I102" s="26"/>
      <c r="J102" s="20"/>
      <c r="K102" s="39"/>
      <c r="L102" s="118"/>
      <c r="M102" s="118"/>
      <c r="N102" s="118"/>
      <c r="O102" s="117"/>
      <c r="P102" s="117"/>
      <c r="Q102" s="117"/>
      <c r="R102" s="117"/>
      <c r="S102" s="117"/>
    </row>
    <row r="103" spans="1:22" ht="6.95" customHeight="1" x14ac:dyDescent="0.2">
      <c r="A103" s="259"/>
      <c r="B103" s="261" t="s">
        <v>20</v>
      </c>
      <c r="C103" s="264" t="e">
        <f>SUM(L98,L101)/2</f>
        <v>#DIV/0!</v>
      </c>
      <c r="D103" s="51"/>
      <c r="E103" s="52"/>
      <c r="F103" s="26"/>
      <c r="G103" s="20"/>
      <c r="H103" s="53"/>
      <c r="I103" s="125"/>
      <c r="J103" s="125"/>
      <c r="K103" s="125"/>
      <c r="L103" s="126"/>
      <c r="M103" s="126"/>
      <c r="N103" s="126"/>
      <c r="O103" s="126"/>
      <c r="P103" s="126"/>
      <c r="Q103" s="51"/>
      <c r="R103" s="51"/>
      <c r="S103" s="51"/>
      <c r="T103"/>
      <c r="U103"/>
      <c r="V103"/>
    </row>
    <row r="104" spans="1:22" ht="6.95" customHeight="1" x14ac:dyDescent="0.2">
      <c r="A104" s="260"/>
      <c r="B104" s="261"/>
      <c r="C104" s="265"/>
      <c r="D104" s="51"/>
      <c r="E104" s="52"/>
      <c r="F104" s="26"/>
      <c r="G104" s="20"/>
      <c r="H104" s="53"/>
      <c r="I104" s="125"/>
      <c r="J104" s="125"/>
      <c r="K104" s="125"/>
      <c r="L104" s="126"/>
      <c r="M104" s="126"/>
      <c r="N104" s="126"/>
      <c r="O104" s="126"/>
      <c r="P104" s="126"/>
      <c r="Q104" s="51"/>
      <c r="R104" s="51"/>
      <c r="S104" s="51"/>
      <c r="T104"/>
      <c r="U104"/>
      <c r="V104"/>
    </row>
    <row r="105" spans="1:22" ht="6.95" customHeight="1" x14ac:dyDescent="0.2">
      <c r="J105" s="20"/>
      <c r="L105" s="118"/>
      <c r="M105" s="118"/>
      <c r="N105" s="118"/>
      <c r="O105" s="117"/>
      <c r="P105" s="117"/>
      <c r="Q105" s="117"/>
      <c r="R105" s="117"/>
      <c r="S105" s="117"/>
    </row>
    <row r="106" spans="1:22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I106" s="256" t="e">
        <f t="shared" ref="I106" si="12">SUM(L107:M107)/2</f>
        <v>#DIV/0!</v>
      </c>
      <c r="J106" s="20" t="e">
        <f>1-I106</f>
        <v>#DIV/0!</v>
      </c>
      <c r="K106" s="38" t="s">
        <v>10</v>
      </c>
      <c r="L106" s="123">
        <v>33</v>
      </c>
      <c r="M106" s="123">
        <v>34</v>
      </c>
      <c r="N106" s="118"/>
      <c r="O106" s="117"/>
      <c r="P106" s="117"/>
      <c r="Q106" s="117"/>
      <c r="R106" s="117"/>
      <c r="S106" s="117"/>
    </row>
    <row r="107" spans="1:22" ht="12" customHeight="1" x14ac:dyDescent="0.2">
      <c r="A107" s="289"/>
      <c r="B107" s="275"/>
      <c r="C107" s="276"/>
      <c r="D107" s="276"/>
      <c r="E107" s="276"/>
      <c r="F107" s="277"/>
      <c r="I107" s="256"/>
      <c r="J107" s="20"/>
      <c r="K107" s="38"/>
      <c r="L107" s="150" t="e">
        <f>'Résult. ML'!AI$72/'Résult. ML'!$A$72</f>
        <v>#DIV/0!</v>
      </c>
      <c r="M107" s="150" t="e">
        <f>'Résult. ML'!AJ$72/'Résult. ML'!$A$72</f>
        <v>#DIV/0!</v>
      </c>
      <c r="N107" s="118"/>
      <c r="O107" s="117"/>
      <c r="P107" s="117"/>
      <c r="Q107" s="117"/>
      <c r="R107" s="117"/>
      <c r="S107" s="117"/>
    </row>
    <row r="108" spans="1:22" ht="12" customHeight="1" x14ac:dyDescent="0.2">
      <c r="A108" s="289"/>
      <c r="B108" s="23"/>
      <c r="C108" s="23"/>
      <c r="D108" s="23"/>
      <c r="E108" s="23"/>
      <c r="F108" s="23"/>
      <c r="H108" s="21"/>
      <c r="I108" s="26"/>
      <c r="J108" s="20"/>
      <c r="K108" s="39"/>
      <c r="L108" s="118"/>
      <c r="M108" s="118"/>
      <c r="N108" s="118"/>
      <c r="O108" s="117"/>
      <c r="P108" s="117"/>
      <c r="Q108" s="117"/>
      <c r="R108" s="117"/>
      <c r="S108" s="117"/>
    </row>
    <row r="109" spans="1:22" ht="12" customHeight="1" x14ac:dyDescent="0.2">
      <c r="A109" s="289"/>
      <c r="B109" s="261" t="s">
        <v>20</v>
      </c>
      <c r="C109" s="262" t="e">
        <f>I106</f>
        <v>#DIV/0!</v>
      </c>
      <c r="D109" s="51"/>
      <c r="E109" s="52"/>
      <c r="F109" s="26"/>
      <c r="G109" s="20"/>
      <c r="H109" s="53"/>
      <c r="I109" s="125"/>
      <c r="J109" s="125"/>
      <c r="K109" s="125"/>
      <c r="L109" s="126"/>
      <c r="M109" s="126"/>
      <c r="N109" s="126"/>
      <c r="O109" s="126"/>
      <c r="P109" s="126"/>
      <c r="Q109" s="51"/>
      <c r="R109" s="51"/>
      <c r="S109" s="51"/>
      <c r="T109"/>
      <c r="U109"/>
      <c r="V109"/>
    </row>
    <row r="110" spans="1:22" ht="12" customHeight="1" x14ac:dyDescent="0.2">
      <c r="A110" s="290"/>
      <c r="B110" s="261"/>
      <c r="C110" s="263"/>
      <c r="D110" s="51"/>
      <c r="E110" s="52"/>
      <c r="F110" s="26"/>
      <c r="G110" s="20"/>
      <c r="H110" s="53"/>
      <c r="I110" s="125"/>
      <c r="J110" s="125"/>
      <c r="K110" s="125"/>
      <c r="L110" s="126"/>
      <c r="M110" s="126"/>
      <c r="N110" s="126"/>
      <c r="O110" s="126"/>
      <c r="P110" s="126"/>
      <c r="Q110" s="51"/>
      <c r="R110" s="51"/>
      <c r="S110" s="51"/>
      <c r="T110"/>
      <c r="U110"/>
      <c r="V110"/>
    </row>
    <row r="111" spans="1:22" ht="6.95" customHeight="1" x14ac:dyDescent="0.2">
      <c r="B111" s="34"/>
      <c r="C111" s="28"/>
      <c r="D111" s="29"/>
      <c r="E111" s="21"/>
      <c r="F111" s="30"/>
      <c r="L111" s="118"/>
      <c r="M111" s="118"/>
      <c r="N111" s="118"/>
      <c r="O111" s="117"/>
      <c r="P111" s="117"/>
      <c r="Q111" s="117"/>
      <c r="R111" s="117"/>
      <c r="S111" s="117"/>
    </row>
    <row r="112" spans="1:22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I112" s="256" t="e">
        <f>L113</f>
        <v>#DIV/0!</v>
      </c>
      <c r="J112" s="20" t="e">
        <f>1-I112</f>
        <v>#DIV/0!</v>
      </c>
      <c r="K112" s="38" t="s">
        <v>10</v>
      </c>
      <c r="L112" s="123">
        <v>35</v>
      </c>
      <c r="M112" s="124"/>
      <c r="N112" s="124"/>
      <c r="O112" s="124"/>
      <c r="P112" s="124"/>
      <c r="Q112" s="124"/>
      <c r="R112" s="124"/>
      <c r="S112" s="124"/>
      <c r="T112"/>
      <c r="U112"/>
      <c r="V112"/>
    </row>
    <row r="113" spans="1:22" ht="12" customHeight="1" x14ac:dyDescent="0.2">
      <c r="A113" s="289"/>
      <c r="B113" s="275"/>
      <c r="C113" s="276"/>
      <c r="D113" s="276"/>
      <c r="E113" s="276"/>
      <c r="F113" s="277"/>
      <c r="I113" s="256"/>
      <c r="J113" s="20"/>
      <c r="K113" s="38"/>
      <c r="L113" s="150" t="e">
        <f>'Résult. ML'!AK$72/'Résult. ML'!$A$72</f>
        <v>#DIV/0!</v>
      </c>
      <c r="M113" s="122"/>
      <c r="N113" s="122"/>
      <c r="O113" s="122"/>
      <c r="P113" s="122"/>
      <c r="Q113" s="122"/>
      <c r="R113" s="122"/>
      <c r="S113" s="122"/>
      <c r="T113"/>
      <c r="U113"/>
      <c r="V113"/>
    </row>
    <row r="114" spans="1:22" ht="9" customHeight="1" x14ac:dyDescent="0.2">
      <c r="A114" s="289"/>
      <c r="B114" s="23"/>
      <c r="C114" s="23"/>
      <c r="D114" s="23"/>
      <c r="E114" s="23"/>
      <c r="F114" s="23"/>
      <c r="H114" s="21"/>
      <c r="I114" s="26"/>
      <c r="J114" s="20"/>
      <c r="K114" s="39"/>
      <c r="L114" s="118"/>
      <c r="M114" s="118"/>
      <c r="N114" s="118"/>
      <c r="O114" s="117"/>
      <c r="P114" s="117"/>
      <c r="Q114" s="117"/>
      <c r="R114" s="117"/>
      <c r="S114" s="117"/>
    </row>
    <row r="115" spans="1:22" ht="9" customHeight="1" x14ac:dyDescent="0.2">
      <c r="A115" s="289"/>
      <c r="B115" s="261" t="s">
        <v>20</v>
      </c>
      <c r="C115" s="262" t="e">
        <f>I112</f>
        <v>#DIV/0!</v>
      </c>
      <c r="D115" s="51"/>
      <c r="E115" s="52"/>
      <c r="F115" s="26"/>
      <c r="G115" s="20"/>
      <c r="H115" s="53"/>
      <c r="I115" s="125"/>
      <c r="J115" s="125"/>
      <c r="K115" s="125"/>
      <c r="L115" s="126"/>
      <c r="M115" s="126"/>
      <c r="N115" s="126"/>
      <c r="O115" s="126"/>
      <c r="P115" s="126"/>
      <c r="Q115" s="51"/>
      <c r="R115" s="51"/>
      <c r="S115" s="51"/>
      <c r="T115"/>
      <c r="U115"/>
      <c r="V115"/>
    </row>
    <row r="116" spans="1:22" ht="9" customHeight="1" x14ac:dyDescent="0.2">
      <c r="A116" s="290"/>
      <c r="B116" s="261"/>
      <c r="C116" s="263"/>
      <c r="D116" s="51"/>
      <c r="E116" s="52"/>
      <c r="F116" s="26"/>
      <c r="G116" s="20"/>
      <c r="H116" s="53"/>
      <c r="I116" s="125"/>
      <c r="J116" s="125"/>
      <c r="K116" s="125"/>
      <c r="L116" s="126"/>
      <c r="M116" s="126"/>
      <c r="N116" s="126"/>
      <c r="O116" s="126"/>
      <c r="P116" s="126"/>
      <c r="Q116" s="51"/>
      <c r="R116" s="51"/>
      <c r="S116" s="51"/>
      <c r="T116"/>
      <c r="U116"/>
      <c r="V116"/>
    </row>
    <row r="117" spans="1:22" ht="6.95" customHeight="1" x14ac:dyDescent="0.2">
      <c r="J117" s="20"/>
      <c r="L117" s="118"/>
      <c r="M117" s="118"/>
      <c r="N117" s="118"/>
      <c r="O117" s="117"/>
      <c r="P117" s="117"/>
      <c r="Q117" s="117"/>
      <c r="R117" s="117"/>
      <c r="S117" s="117"/>
    </row>
    <row r="118" spans="1:22" ht="6.95" customHeight="1" x14ac:dyDescent="0.2">
      <c r="A118" s="283" t="s">
        <v>124</v>
      </c>
      <c r="B118" s="272" t="s">
        <v>92</v>
      </c>
      <c r="C118" s="273"/>
      <c r="D118" s="273"/>
      <c r="E118" s="273"/>
      <c r="F118" s="274"/>
      <c r="I118" s="256" t="e">
        <f>L119</f>
        <v>#DIV/0!</v>
      </c>
      <c r="J118" s="20" t="e">
        <f>1-I118</f>
        <v>#DIV/0!</v>
      </c>
      <c r="K118" s="38" t="s">
        <v>10</v>
      </c>
      <c r="L118" s="123">
        <v>36</v>
      </c>
      <c r="M118" s="118"/>
      <c r="N118" s="118"/>
      <c r="O118" s="117"/>
      <c r="P118" s="117"/>
      <c r="Q118" s="117"/>
      <c r="R118" s="117"/>
      <c r="S118" s="117"/>
    </row>
    <row r="119" spans="1:22" ht="6.95" customHeight="1" x14ac:dyDescent="0.2">
      <c r="A119" s="284"/>
      <c r="B119" s="275"/>
      <c r="C119" s="276"/>
      <c r="D119" s="276"/>
      <c r="E119" s="276"/>
      <c r="F119" s="277"/>
      <c r="I119" s="256"/>
      <c r="J119" s="20"/>
      <c r="K119" s="38"/>
      <c r="L119" s="150" t="e">
        <f>'Résult. ML'!AL$72/'Résult. ML'!$A$72</f>
        <v>#DIV/0!</v>
      </c>
      <c r="M119" s="118"/>
      <c r="N119" s="118"/>
      <c r="O119" s="117"/>
      <c r="P119" s="117"/>
      <c r="Q119" s="117"/>
      <c r="R119" s="117"/>
      <c r="S119" s="117"/>
    </row>
    <row r="120" spans="1:22" ht="6.95" customHeight="1" x14ac:dyDescent="0.2">
      <c r="A120" s="284"/>
      <c r="B120" s="23"/>
      <c r="C120" s="23"/>
      <c r="D120" s="23"/>
      <c r="E120" s="23"/>
      <c r="F120" s="23"/>
      <c r="H120" s="21"/>
      <c r="I120" s="26"/>
      <c r="J120" s="20"/>
      <c r="K120" s="39"/>
      <c r="L120" s="118"/>
      <c r="M120" s="118"/>
      <c r="N120" s="118"/>
      <c r="O120" s="117"/>
      <c r="P120" s="117"/>
      <c r="Q120" s="117"/>
      <c r="R120" s="117"/>
      <c r="S120" s="117"/>
    </row>
    <row r="121" spans="1:22" ht="6.95" customHeight="1" x14ac:dyDescent="0.2">
      <c r="A121" s="284"/>
      <c r="B121" s="261" t="s">
        <v>20</v>
      </c>
      <c r="C121" s="262" t="e">
        <f>I118</f>
        <v>#DIV/0!</v>
      </c>
      <c r="D121" s="51"/>
      <c r="E121" s="52"/>
      <c r="F121" s="26"/>
      <c r="G121" s="20"/>
      <c r="H121" s="53"/>
      <c r="I121" s="125"/>
      <c r="J121" s="125"/>
      <c r="K121" s="125"/>
      <c r="L121" s="126"/>
      <c r="M121" s="126"/>
      <c r="N121" s="126"/>
      <c r="O121" s="126"/>
      <c r="P121" s="126"/>
      <c r="Q121" s="51"/>
      <c r="R121" s="51"/>
      <c r="S121" s="51"/>
      <c r="T121"/>
      <c r="U121"/>
      <c r="V121"/>
    </row>
    <row r="122" spans="1:22" ht="6.95" customHeight="1" x14ac:dyDescent="0.2">
      <c r="A122" s="285"/>
      <c r="B122" s="261"/>
      <c r="C122" s="263"/>
      <c r="D122" s="51"/>
      <c r="E122" s="52"/>
      <c r="F122" s="26"/>
      <c r="G122" s="20"/>
      <c r="H122" s="53"/>
      <c r="I122" s="125"/>
      <c r="J122" s="125"/>
      <c r="K122" s="125"/>
      <c r="L122" s="126"/>
      <c r="M122" s="126"/>
      <c r="N122" s="126"/>
      <c r="O122" s="126"/>
      <c r="P122" s="126"/>
      <c r="Q122" s="51"/>
      <c r="R122" s="51"/>
      <c r="S122" s="51"/>
      <c r="T122"/>
      <c r="U122"/>
      <c r="V122"/>
    </row>
    <row r="123" spans="1:22" ht="6.95" customHeight="1" x14ac:dyDescent="0.2">
      <c r="B123" s="34"/>
      <c r="C123" s="28"/>
      <c r="D123" s="29"/>
      <c r="E123" s="21"/>
      <c r="F123" s="30"/>
      <c r="L123" s="118"/>
      <c r="M123" s="118"/>
      <c r="N123" s="118"/>
      <c r="O123" s="117"/>
      <c r="P123" s="117"/>
      <c r="Q123" s="117"/>
      <c r="R123" s="117"/>
      <c r="S123" s="117"/>
    </row>
    <row r="124" spans="1:22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I124" s="256" t="e">
        <f>SUM(L125:N125)/3</f>
        <v>#DIV/0!</v>
      </c>
      <c r="J124" s="20" t="e">
        <f>1-I124</f>
        <v>#DIV/0!</v>
      </c>
      <c r="K124" s="38" t="s">
        <v>10</v>
      </c>
      <c r="L124" s="123">
        <v>37</v>
      </c>
      <c r="M124" s="136">
        <v>38</v>
      </c>
      <c r="N124" s="139">
        <v>39</v>
      </c>
      <c r="O124" s="124"/>
      <c r="P124" s="124"/>
      <c r="Q124" s="124"/>
      <c r="R124" s="124"/>
      <c r="S124" s="42"/>
      <c r="T124" s="42"/>
      <c r="U124" s="42"/>
      <c r="V124"/>
    </row>
    <row r="125" spans="1:22" ht="10.5" customHeight="1" x14ac:dyDescent="0.2">
      <c r="A125" s="289"/>
      <c r="B125" s="301"/>
      <c r="C125" s="302"/>
      <c r="D125" s="302"/>
      <c r="E125" s="302"/>
      <c r="F125" s="303"/>
      <c r="I125" s="256"/>
      <c r="J125" s="20"/>
      <c r="K125" s="38"/>
      <c r="L125" s="150" t="e">
        <f>'Résult. ML'!AM$72/'Résult. ML'!$A$72</f>
        <v>#DIV/0!</v>
      </c>
      <c r="M125" s="150" t="e">
        <f>'Résult. ML'!AN$72/'Résult. ML'!$A$72</f>
        <v>#DIV/0!</v>
      </c>
      <c r="N125" s="150" t="e">
        <f>'Résult. ML'!AO$72/'Résult. ML'!$A$72</f>
        <v>#DIV/0!</v>
      </c>
      <c r="O125" s="122"/>
      <c r="P125" s="122"/>
      <c r="Q125" s="122"/>
      <c r="R125" s="122"/>
      <c r="S125" s="43"/>
      <c r="T125" s="43"/>
      <c r="U125" s="43"/>
      <c r="V125"/>
    </row>
    <row r="126" spans="1:22" ht="6.95" customHeight="1" x14ac:dyDescent="0.2">
      <c r="A126" s="289"/>
      <c r="J126" s="20"/>
      <c r="L126" s="118"/>
      <c r="M126" s="118"/>
      <c r="N126" s="118"/>
      <c r="O126" s="117"/>
      <c r="P126" s="117"/>
      <c r="Q126" s="117"/>
      <c r="R126" s="117"/>
      <c r="S126" s="117"/>
    </row>
    <row r="127" spans="1:22" ht="6.95" customHeight="1" x14ac:dyDescent="0.2">
      <c r="A127" s="289"/>
      <c r="B127" s="272" t="s">
        <v>104</v>
      </c>
      <c r="C127" s="273"/>
      <c r="D127" s="273"/>
      <c r="E127" s="273"/>
      <c r="F127" s="274"/>
      <c r="I127" s="256" t="e">
        <f>L128</f>
        <v>#DIV/0!</v>
      </c>
      <c r="J127" s="20" t="e">
        <f>1-I127</f>
        <v>#DIV/0!</v>
      </c>
      <c r="K127" s="38" t="s">
        <v>10</v>
      </c>
      <c r="L127" s="123">
        <v>40</v>
      </c>
      <c r="M127" s="117"/>
      <c r="N127" s="117"/>
      <c r="O127" s="117"/>
      <c r="P127" s="117"/>
      <c r="Q127" s="117"/>
      <c r="R127" s="117"/>
      <c r="S127" s="138"/>
      <c r="T127"/>
      <c r="U127"/>
      <c r="V127"/>
    </row>
    <row r="128" spans="1:22" ht="6.95" customHeight="1" x14ac:dyDescent="0.2">
      <c r="A128" s="289"/>
      <c r="B128" s="275"/>
      <c r="C128" s="276"/>
      <c r="D128" s="276"/>
      <c r="E128" s="276"/>
      <c r="F128" s="277"/>
      <c r="I128" s="256"/>
      <c r="J128" s="20"/>
      <c r="K128" s="38"/>
      <c r="L128" s="150" t="e">
        <f>'Résult. ML'!AP$72/'Résult. ML'!$A$72</f>
        <v>#DIV/0!</v>
      </c>
      <c r="M128" s="117"/>
      <c r="N128" s="117"/>
      <c r="O128" s="117"/>
      <c r="P128" s="117"/>
      <c r="Q128" s="117"/>
      <c r="R128" s="117"/>
      <c r="S128" s="138"/>
      <c r="T128"/>
      <c r="U128"/>
      <c r="V128"/>
    </row>
    <row r="129" spans="1:22" ht="10.5" customHeight="1" x14ac:dyDescent="0.2">
      <c r="A129" s="289"/>
      <c r="B129" s="23"/>
      <c r="C129" s="23"/>
      <c r="D129" s="23"/>
      <c r="E129" s="23"/>
      <c r="F129" s="23"/>
      <c r="H129" s="21"/>
      <c r="I129" s="26"/>
      <c r="J129" s="20"/>
      <c r="K129" s="39"/>
      <c r="L129" s="118"/>
      <c r="M129" s="118"/>
      <c r="N129" s="118"/>
      <c r="O129" s="117"/>
      <c r="P129" s="117"/>
      <c r="Q129" s="117"/>
      <c r="R129" s="117"/>
      <c r="S129" s="117"/>
    </row>
    <row r="130" spans="1:22" ht="9.75" customHeight="1" x14ac:dyDescent="0.2">
      <c r="A130" s="289"/>
      <c r="B130" s="261" t="s">
        <v>20</v>
      </c>
      <c r="C130" s="262" t="e">
        <f>SUM(L125:N125,L128)/4</f>
        <v>#DIV/0!</v>
      </c>
      <c r="D130" s="51"/>
      <c r="E130" s="52"/>
      <c r="F130" s="26"/>
      <c r="G130" s="20"/>
      <c r="H130" s="53"/>
      <c r="I130" s="125"/>
      <c r="J130" s="125"/>
      <c r="K130" s="125"/>
      <c r="L130" s="126"/>
      <c r="M130" s="126"/>
      <c r="N130" s="126"/>
      <c r="O130" s="126"/>
      <c r="P130" s="126"/>
      <c r="Q130" s="51"/>
      <c r="R130" s="51"/>
      <c r="S130" s="51"/>
      <c r="T130"/>
      <c r="U130"/>
      <c r="V130"/>
    </row>
    <row r="131" spans="1:22" ht="9.75" customHeight="1" x14ac:dyDescent="0.2">
      <c r="A131" s="290"/>
      <c r="B131" s="261"/>
      <c r="C131" s="263"/>
      <c r="D131" s="51"/>
      <c r="E131" s="52"/>
      <c r="F131" s="26"/>
      <c r="G131" s="20"/>
      <c r="H131" s="53"/>
      <c r="I131" s="125"/>
      <c r="J131" s="125"/>
      <c r="K131" s="125"/>
      <c r="L131" s="126"/>
      <c r="M131" s="126"/>
      <c r="N131" s="126"/>
      <c r="O131" s="126"/>
      <c r="P131" s="126"/>
      <c r="Q131" s="51"/>
      <c r="R131" s="51"/>
      <c r="S131" s="51"/>
      <c r="T131"/>
      <c r="U131"/>
      <c r="V131"/>
    </row>
    <row r="132" spans="1:22" ht="6.95" customHeight="1" x14ac:dyDescent="0.2">
      <c r="B132" s="34"/>
      <c r="C132" s="28"/>
      <c r="D132" s="29"/>
      <c r="E132" s="21"/>
      <c r="F132" s="30"/>
      <c r="L132" s="118"/>
      <c r="M132" s="118"/>
      <c r="N132" s="118"/>
      <c r="O132" s="117"/>
      <c r="P132" s="117"/>
      <c r="Q132" s="117"/>
      <c r="R132" s="117"/>
      <c r="S132" s="117"/>
    </row>
    <row r="133" spans="1:22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I133" s="256" t="e">
        <f>SUM(L134:U134)/10</f>
        <v>#DIV/0!</v>
      </c>
      <c r="J133" s="20" t="e">
        <f>1-I133</f>
        <v>#DIV/0!</v>
      </c>
      <c r="K133" s="38" t="s">
        <v>10</v>
      </c>
      <c r="L133" s="123">
        <v>41</v>
      </c>
      <c r="M133" s="123">
        <v>42</v>
      </c>
      <c r="N133" s="123">
        <v>43</v>
      </c>
      <c r="O133" s="123">
        <v>44</v>
      </c>
      <c r="P133" s="123">
        <v>45</v>
      </c>
      <c r="Q133" s="123">
        <v>46</v>
      </c>
      <c r="R133" s="123">
        <v>47</v>
      </c>
      <c r="S133" s="123">
        <v>48</v>
      </c>
      <c r="T133" s="123">
        <v>49</v>
      </c>
      <c r="U133" s="123">
        <v>50</v>
      </c>
    </row>
    <row r="134" spans="1:22" ht="15" customHeight="1" x14ac:dyDescent="0.2">
      <c r="A134" s="296"/>
      <c r="B134" s="275"/>
      <c r="C134" s="276"/>
      <c r="D134" s="276"/>
      <c r="E134" s="276"/>
      <c r="F134" s="277"/>
      <c r="I134" s="256"/>
      <c r="J134" s="20"/>
      <c r="K134" s="38"/>
      <c r="L134" s="150" t="e">
        <f>'Résult. ML'!AQ$72/'Résult. ML'!$A$72</f>
        <v>#DIV/0!</v>
      </c>
      <c r="M134" s="150" t="e">
        <f>'Résult. ML'!AR$72/'Résult. ML'!$A$72</f>
        <v>#DIV/0!</v>
      </c>
      <c r="N134" s="150" t="e">
        <f>'Résult. ML'!AS$72/'Résult. ML'!$A$72</f>
        <v>#DIV/0!</v>
      </c>
      <c r="O134" s="150" t="e">
        <f>'Résult. ML'!AT$72/'Résult. ML'!$A$72</f>
        <v>#DIV/0!</v>
      </c>
      <c r="P134" s="150" t="e">
        <f>'Résult. ML'!AU$72/'Résult. ML'!$A$72</f>
        <v>#DIV/0!</v>
      </c>
      <c r="Q134" s="150" t="e">
        <f>'Résult. ML'!AV$72/'Résult. ML'!$A$72</f>
        <v>#DIV/0!</v>
      </c>
      <c r="R134" s="150" t="e">
        <f>'Résult. ML'!AW$72/'Résult. ML'!$A$72</f>
        <v>#DIV/0!</v>
      </c>
      <c r="S134" s="150" t="e">
        <f>'Résult. ML'!AX$72/'Résult. ML'!$A$72</f>
        <v>#DIV/0!</v>
      </c>
      <c r="T134" s="150" t="e">
        <f>'Résult. ML'!AY$72/'Résult. ML'!$A$72</f>
        <v>#DIV/0!</v>
      </c>
      <c r="U134" s="150" t="e">
        <f>'Résult. ML'!AZ$72/'Résult. ML'!$A$72</f>
        <v>#DIV/0!</v>
      </c>
    </row>
    <row r="135" spans="1:22" ht="15" customHeight="1" x14ac:dyDescent="0.2">
      <c r="A135" s="296"/>
      <c r="B135" s="23"/>
      <c r="C135" s="23"/>
      <c r="D135" s="23"/>
      <c r="E135" s="23"/>
      <c r="F135" s="23"/>
      <c r="H135" s="21"/>
      <c r="I135" s="26"/>
      <c r="J135" s="20"/>
      <c r="K135" s="39"/>
      <c r="L135" s="118"/>
      <c r="M135" s="118"/>
      <c r="N135" s="118"/>
      <c r="O135" s="117"/>
      <c r="P135" s="117"/>
      <c r="T135"/>
      <c r="U135"/>
      <c r="V135"/>
    </row>
    <row r="136" spans="1:22" ht="15" customHeight="1" x14ac:dyDescent="0.2">
      <c r="A136" s="297"/>
      <c r="B136" s="144" t="s">
        <v>20</v>
      </c>
      <c r="C136" s="152" t="e">
        <f>I133</f>
        <v>#DIV/0!</v>
      </c>
      <c r="D136" s="51"/>
      <c r="E136" s="52"/>
      <c r="F136" s="26"/>
      <c r="G136" s="20"/>
      <c r="H136" s="39"/>
      <c r="I136" s="120"/>
      <c r="J136" s="120"/>
      <c r="K136" s="120"/>
      <c r="L136" s="137"/>
      <c r="M136" s="138"/>
      <c r="N136"/>
      <c r="O136"/>
      <c r="P136"/>
      <c r="Q136"/>
      <c r="R136"/>
      <c r="S136"/>
      <c r="T136"/>
      <c r="U136"/>
      <c r="V136"/>
    </row>
    <row r="137" spans="1:22" ht="12.75" customHeight="1" x14ac:dyDescent="0.2">
      <c r="A137" s="48"/>
      <c r="B137" s="34"/>
      <c r="C137" s="28"/>
      <c r="D137" s="29"/>
      <c r="E137" s="49"/>
      <c r="F137" s="30"/>
      <c r="H137" s="21"/>
      <c r="I137" s="26"/>
      <c r="J137" s="20"/>
      <c r="K137" s="39"/>
      <c r="O137" s="50"/>
      <c r="P137"/>
      <c r="Q137"/>
      <c r="R137"/>
      <c r="S137"/>
      <c r="T137"/>
      <c r="U137"/>
      <c r="V137"/>
    </row>
    <row r="138" spans="1:22" ht="18" x14ac:dyDescent="0.2">
      <c r="A138" s="47"/>
      <c r="B138" s="34"/>
      <c r="C138" s="28"/>
      <c r="D138" s="29"/>
      <c r="E138" s="21"/>
      <c r="F138" s="30"/>
      <c r="K138" s="39"/>
      <c r="L138" s="43"/>
      <c r="M138" s="43"/>
      <c r="N138" s="43"/>
      <c r="O138" s="50"/>
    </row>
    <row r="139" spans="1:22" ht="14.25" customHeight="1" x14ac:dyDescent="0.2">
      <c r="A139" s="278" t="s">
        <v>67</v>
      </c>
      <c r="B139" s="279"/>
      <c r="C139" s="281" t="e">
        <f>SUM(L65:S65,L68:U68,L74:O74,L77,L83:M83,L86:M86,L92:N92,L98,L101,L107:M107,L113,L119,L125:N125,L128,L134:U134)/50</f>
        <v>#DIV/0!</v>
      </c>
      <c r="F139" s="18"/>
      <c r="G139" s="18"/>
      <c r="H139" s="37"/>
      <c r="I139" s="40"/>
      <c r="J139" s="40"/>
      <c r="K139" s="40"/>
      <c r="L139" s="41"/>
      <c r="M139" s="41"/>
      <c r="N139" s="41"/>
      <c r="T139"/>
      <c r="U139"/>
      <c r="V139"/>
    </row>
    <row r="140" spans="1:22" ht="14.25" customHeight="1" x14ac:dyDescent="0.2">
      <c r="A140" s="280"/>
      <c r="B140" s="279"/>
      <c r="C140" s="282"/>
      <c r="F140" s="18"/>
      <c r="G140" s="18"/>
      <c r="H140" s="37"/>
      <c r="I140" s="40"/>
      <c r="J140" s="40"/>
      <c r="K140" s="40"/>
      <c r="L140" s="41"/>
      <c r="M140" s="41"/>
      <c r="N140" s="41"/>
      <c r="T140"/>
      <c r="U140"/>
      <c r="V140"/>
    </row>
  </sheetData>
  <sheetProtection sheet="1" selectLockedCells="1"/>
  <mergeCells count="102">
    <mergeCell ref="C2:G2"/>
    <mergeCell ref="C1:G1"/>
    <mergeCell ref="B127:F128"/>
    <mergeCell ref="I127:I128"/>
    <mergeCell ref="A133:A136"/>
    <mergeCell ref="B133:F134"/>
    <mergeCell ref="I133:I134"/>
    <mergeCell ref="A139:B140"/>
    <mergeCell ref="C139:C140"/>
    <mergeCell ref="I124:I125"/>
    <mergeCell ref="B130:B131"/>
    <mergeCell ref="C130:C131"/>
    <mergeCell ref="C121:C122"/>
    <mergeCell ref="A124:A131"/>
    <mergeCell ref="B124:F125"/>
    <mergeCell ref="A118:A122"/>
    <mergeCell ref="B118:F119"/>
    <mergeCell ref="I118:I119"/>
    <mergeCell ref="B121:B122"/>
    <mergeCell ref="A112:A116"/>
    <mergeCell ref="B112:F113"/>
    <mergeCell ref="I112:I113"/>
    <mergeCell ref="B115:B116"/>
    <mergeCell ref="C115:C116"/>
    <mergeCell ref="A106:A110"/>
    <mergeCell ref="B106:F107"/>
    <mergeCell ref="I106:I107"/>
    <mergeCell ref="B109:B110"/>
    <mergeCell ref="C109:C110"/>
    <mergeCell ref="B100:F101"/>
    <mergeCell ref="I100:I101"/>
    <mergeCell ref="B103:B104"/>
    <mergeCell ref="C103:C104"/>
    <mergeCell ref="I91:I92"/>
    <mergeCell ref="B94:B95"/>
    <mergeCell ref="C94:C95"/>
    <mergeCell ref="A97:A104"/>
    <mergeCell ref="B97:F98"/>
    <mergeCell ref="I97:I98"/>
    <mergeCell ref="A91:A95"/>
    <mergeCell ref="B91:F92"/>
    <mergeCell ref="I82:I83"/>
    <mergeCell ref="B85:F86"/>
    <mergeCell ref="I85:I86"/>
    <mergeCell ref="C79:C80"/>
    <mergeCell ref="A82:A89"/>
    <mergeCell ref="B82:F83"/>
    <mergeCell ref="B88:B89"/>
    <mergeCell ref="C88:C89"/>
    <mergeCell ref="A73:A80"/>
    <mergeCell ref="B73:F74"/>
    <mergeCell ref="I73:I74"/>
    <mergeCell ref="B76:F77"/>
    <mergeCell ref="I76:I77"/>
    <mergeCell ref="B79:B80"/>
    <mergeCell ref="B67:F68"/>
    <mergeCell ref="I67:I68"/>
    <mergeCell ref="B70:B71"/>
    <mergeCell ref="C70:C71"/>
    <mergeCell ref="A58:B59"/>
    <mergeCell ref="C58:C59"/>
    <mergeCell ref="A62:S62"/>
    <mergeCell ref="A64:A71"/>
    <mergeCell ref="B64:F65"/>
    <mergeCell ref="I64:I65"/>
    <mergeCell ref="B55:B56"/>
    <mergeCell ref="C55:C56"/>
    <mergeCell ref="I52:I53"/>
    <mergeCell ref="B52:F53"/>
    <mergeCell ref="I46:I47"/>
    <mergeCell ref="B49:F50"/>
    <mergeCell ref="I49:I50"/>
    <mergeCell ref="A40:A56"/>
    <mergeCell ref="B40:F41"/>
    <mergeCell ref="I40:I41"/>
    <mergeCell ref="B43:F44"/>
    <mergeCell ref="I43:I44"/>
    <mergeCell ref="B46:F47"/>
    <mergeCell ref="B15:F16"/>
    <mergeCell ref="I15:I16"/>
    <mergeCell ref="B18:F19"/>
    <mergeCell ref="I18:I19"/>
    <mergeCell ref="I9:I10"/>
    <mergeCell ref="B12:F13"/>
    <mergeCell ref="I12:I13"/>
    <mergeCell ref="A4:S4"/>
    <mergeCell ref="A6:A37"/>
    <mergeCell ref="B6:F7"/>
    <mergeCell ref="I6:I7"/>
    <mergeCell ref="B9:F10"/>
    <mergeCell ref="B33:F34"/>
    <mergeCell ref="I33:I34"/>
    <mergeCell ref="B36:B37"/>
    <mergeCell ref="C36:C37"/>
    <mergeCell ref="B27:F28"/>
    <mergeCell ref="I27:I28"/>
    <mergeCell ref="B30:F31"/>
    <mergeCell ref="I30:I31"/>
    <mergeCell ref="B21:F22"/>
    <mergeCell ref="I21:I22"/>
    <mergeCell ref="B24:F25"/>
    <mergeCell ref="I24:I25"/>
  </mergeCells>
  <conditionalFormatting sqref="L7:N7 L10 L13:M13 L16:N16 L19:N19 L22:N22 L25 L28 L65:S65 L68:U68 L74:O74 L77 L83:M83">
    <cfRule type="cellIs" dxfId="1674" priority="82" stopIfTrue="1" operator="equal">
      <formula>0</formula>
    </cfRule>
  </conditionalFormatting>
  <conditionalFormatting sqref="L7:N7 L10 L13:M13 L16:N16 L19:N19 L22:N22 L25 L28 L65:S65 L68:U68 L74:O74 L77 L83:M83">
    <cfRule type="cellIs" dxfId="1673" priority="81" stopIfTrue="1" operator="equal">
      <formula>1</formula>
    </cfRule>
  </conditionalFormatting>
  <conditionalFormatting sqref="L65:S65 L68:U68 L74:O74 L77 L83:M83">
    <cfRule type="cellIs" dxfId="1672" priority="83" stopIfTrue="1" operator="equal">
      <formula>9</formula>
    </cfRule>
  </conditionalFormatting>
  <conditionalFormatting sqref="L31">
    <cfRule type="cellIs" dxfId="1671" priority="47" stopIfTrue="1" operator="equal">
      <formula>0</formula>
    </cfRule>
  </conditionalFormatting>
  <conditionalFormatting sqref="L31">
    <cfRule type="cellIs" dxfId="1670" priority="46" stopIfTrue="1" operator="equal">
      <formula>1</formula>
    </cfRule>
  </conditionalFormatting>
  <conditionalFormatting sqref="L34:M34">
    <cfRule type="cellIs" dxfId="1669" priority="45" stopIfTrue="1" operator="equal">
      <formula>0</formula>
    </cfRule>
  </conditionalFormatting>
  <conditionalFormatting sqref="L34:M34">
    <cfRule type="cellIs" dxfId="1668" priority="44" stopIfTrue="1" operator="equal">
      <formula>1</formula>
    </cfRule>
  </conditionalFormatting>
  <conditionalFormatting sqref="L41">
    <cfRule type="cellIs" dxfId="1667" priority="43" stopIfTrue="1" operator="equal">
      <formula>0</formula>
    </cfRule>
  </conditionalFormatting>
  <conditionalFormatting sqref="L41">
    <cfRule type="cellIs" dxfId="1666" priority="42" stopIfTrue="1" operator="equal">
      <formula>1</formula>
    </cfRule>
  </conditionalFormatting>
  <conditionalFormatting sqref="L44:M44">
    <cfRule type="cellIs" dxfId="1665" priority="41" stopIfTrue="1" operator="equal">
      <formula>0</formula>
    </cfRule>
  </conditionalFormatting>
  <conditionalFormatting sqref="L44:M44">
    <cfRule type="cellIs" dxfId="1664" priority="40" stopIfTrue="1" operator="equal">
      <formula>1</formula>
    </cfRule>
  </conditionalFormatting>
  <conditionalFormatting sqref="L47">
    <cfRule type="cellIs" dxfId="1663" priority="39" stopIfTrue="1" operator="equal">
      <formula>0</formula>
    </cfRule>
  </conditionalFormatting>
  <conditionalFormatting sqref="L47">
    <cfRule type="cellIs" dxfId="1662" priority="38" stopIfTrue="1" operator="equal">
      <formula>1</formula>
    </cfRule>
  </conditionalFormatting>
  <conditionalFormatting sqref="L50:O50">
    <cfRule type="cellIs" dxfId="1661" priority="37" stopIfTrue="1" operator="equal">
      <formula>0</formula>
    </cfRule>
  </conditionalFormatting>
  <conditionalFormatting sqref="L50:O50">
    <cfRule type="cellIs" dxfId="1660" priority="36" stopIfTrue="1" operator="equal">
      <formula>1</formula>
    </cfRule>
  </conditionalFormatting>
  <conditionalFormatting sqref="L53:M53">
    <cfRule type="cellIs" dxfId="1659" priority="35" stopIfTrue="1" operator="equal">
      <formula>0</formula>
    </cfRule>
  </conditionalFormatting>
  <conditionalFormatting sqref="L53:M53">
    <cfRule type="cellIs" dxfId="1658" priority="34" stopIfTrue="1" operator="equal">
      <formula>1</formula>
    </cfRule>
  </conditionalFormatting>
  <conditionalFormatting sqref="L86:M86">
    <cfRule type="cellIs" dxfId="1657" priority="32" stopIfTrue="1" operator="equal">
      <formula>0</formula>
    </cfRule>
  </conditionalFormatting>
  <conditionalFormatting sqref="L86:M86">
    <cfRule type="cellIs" dxfId="1656" priority="31" stopIfTrue="1" operator="equal">
      <formula>1</formula>
    </cfRule>
  </conditionalFormatting>
  <conditionalFormatting sqref="L86:M86">
    <cfRule type="cellIs" dxfId="1655" priority="33" stopIfTrue="1" operator="equal">
      <formula>9</formula>
    </cfRule>
  </conditionalFormatting>
  <conditionalFormatting sqref="L92:N92">
    <cfRule type="cellIs" dxfId="1654" priority="29" stopIfTrue="1" operator="equal">
      <formula>0</formula>
    </cfRule>
  </conditionalFormatting>
  <conditionalFormatting sqref="L92:N92">
    <cfRule type="cellIs" dxfId="1653" priority="28" stopIfTrue="1" operator="equal">
      <formula>1</formula>
    </cfRule>
  </conditionalFormatting>
  <conditionalFormatting sqref="L92:N92">
    <cfRule type="cellIs" dxfId="1652" priority="30" stopIfTrue="1" operator="equal">
      <formula>9</formula>
    </cfRule>
  </conditionalFormatting>
  <conditionalFormatting sqref="L98">
    <cfRule type="cellIs" dxfId="1651" priority="26" stopIfTrue="1" operator="equal">
      <formula>0</formula>
    </cfRule>
  </conditionalFormatting>
  <conditionalFormatting sqref="L98">
    <cfRule type="cellIs" dxfId="1650" priority="25" stopIfTrue="1" operator="equal">
      <formula>1</formula>
    </cfRule>
  </conditionalFormatting>
  <conditionalFormatting sqref="L98">
    <cfRule type="cellIs" dxfId="1649" priority="27" stopIfTrue="1" operator="equal">
      <formula>9</formula>
    </cfRule>
  </conditionalFormatting>
  <conditionalFormatting sqref="L101">
    <cfRule type="cellIs" dxfId="1648" priority="23" stopIfTrue="1" operator="equal">
      <formula>0</formula>
    </cfRule>
  </conditionalFormatting>
  <conditionalFormatting sqref="L101">
    <cfRule type="cellIs" dxfId="1647" priority="22" stopIfTrue="1" operator="equal">
      <formula>1</formula>
    </cfRule>
  </conditionalFormatting>
  <conditionalFormatting sqref="L101">
    <cfRule type="cellIs" dxfId="1646" priority="24" stopIfTrue="1" operator="equal">
      <formula>9</formula>
    </cfRule>
  </conditionalFormatting>
  <conditionalFormatting sqref="L107:M107">
    <cfRule type="cellIs" dxfId="1645" priority="20" stopIfTrue="1" operator="equal">
      <formula>0</formula>
    </cfRule>
  </conditionalFormatting>
  <conditionalFormatting sqref="L107:M107">
    <cfRule type="cellIs" dxfId="1644" priority="19" stopIfTrue="1" operator="equal">
      <formula>1</formula>
    </cfRule>
  </conditionalFormatting>
  <conditionalFormatting sqref="L107:M107">
    <cfRule type="cellIs" dxfId="1643" priority="21" stopIfTrue="1" operator="equal">
      <formula>9</formula>
    </cfRule>
  </conditionalFormatting>
  <conditionalFormatting sqref="L113">
    <cfRule type="cellIs" dxfId="1642" priority="17" stopIfTrue="1" operator="equal">
      <formula>0</formula>
    </cfRule>
  </conditionalFormatting>
  <conditionalFormatting sqref="L113">
    <cfRule type="cellIs" dxfId="1641" priority="16" stopIfTrue="1" operator="equal">
      <formula>1</formula>
    </cfRule>
  </conditionalFormatting>
  <conditionalFormatting sqref="L113">
    <cfRule type="cellIs" dxfId="1640" priority="18" stopIfTrue="1" operator="equal">
      <formula>9</formula>
    </cfRule>
  </conditionalFormatting>
  <conditionalFormatting sqref="L119">
    <cfRule type="cellIs" dxfId="1639" priority="14" stopIfTrue="1" operator="equal">
      <formula>0</formula>
    </cfRule>
  </conditionalFormatting>
  <conditionalFormatting sqref="L119">
    <cfRule type="cellIs" dxfId="1638" priority="13" stopIfTrue="1" operator="equal">
      <formula>1</formula>
    </cfRule>
  </conditionalFormatting>
  <conditionalFormatting sqref="L119">
    <cfRule type="cellIs" dxfId="1637" priority="15" stopIfTrue="1" operator="equal">
      <formula>9</formula>
    </cfRule>
  </conditionalFormatting>
  <conditionalFormatting sqref="L125:N125">
    <cfRule type="cellIs" dxfId="1636" priority="11" stopIfTrue="1" operator="equal">
      <formula>0</formula>
    </cfRule>
  </conditionalFormatting>
  <conditionalFormatting sqref="L125:N125">
    <cfRule type="cellIs" dxfId="1635" priority="10" stopIfTrue="1" operator="equal">
      <formula>1</formula>
    </cfRule>
  </conditionalFormatting>
  <conditionalFormatting sqref="L125:N125">
    <cfRule type="cellIs" dxfId="1634" priority="12" stopIfTrue="1" operator="equal">
      <formula>9</formula>
    </cfRule>
  </conditionalFormatting>
  <conditionalFormatting sqref="L128">
    <cfRule type="cellIs" dxfId="1633" priority="8" stopIfTrue="1" operator="equal">
      <formula>0</formula>
    </cfRule>
  </conditionalFormatting>
  <conditionalFormatting sqref="L128">
    <cfRule type="cellIs" dxfId="1632" priority="7" stopIfTrue="1" operator="equal">
      <formula>1</formula>
    </cfRule>
  </conditionalFormatting>
  <conditionalFormatting sqref="L128">
    <cfRule type="cellIs" dxfId="1631" priority="9" stopIfTrue="1" operator="equal">
      <formula>9</formula>
    </cfRule>
  </conditionalFormatting>
  <conditionalFormatting sqref="L134:U134">
    <cfRule type="cellIs" dxfId="1630" priority="1" stopIfTrue="1" operator="equal">
      <formula>1</formula>
    </cfRule>
  </conditionalFormatting>
  <conditionalFormatting sqref="L134:U134">
    <cfRule type="cellIs" dxfId="1629" priority="2" stopIfTrue="1" operator="equal">
      <formula>0</formula>
    </cfRule>
  </conditionalFormatting>
  <conditionalFormatting sqref="L134:U134">
    <cfRule type="cellIs" dxfId="162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63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215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214" priority="25" stopIfTrue="1" operator="equal">
      <formula>1</formula>
    </cfRule>
  </conditionalFormatting>
  <conditionalFormatting sqref="N98 N101 N65:U65 N74:Q74 N77 N83:O83 N92:O92 N107:O107 N68:U68 T70:U70 N134:U134 S136:T136">
    <cfRule type="cellIs" dxfId="213" priority="27" stopIfTrue="1" operator="equal">
      <formula>9</formula>
    </cfRule>
  </conditionalFormatting>
  <conditionalFormatting sqref="N31">
    <cfRule type="cellIs" dxfId="212" priority="22" stopIfTrue="1" operator="equal">
      <formula>0</formula>
    </cfRule>
  </conditionalFormatting>
  <conditionalFormatting sqref="N31">
    <cfRule type="cellIs" dxfId="211" priority="21" stopIfTrue="1" operator="equal">
      <formula>1</formula>
    </cfRule>
  </conditionalFormatting>
  <conditionalFormatting sqref="P50:Q50">
    <cfRule type="cellIs" dxfId="210" priority="24" stopIfTrue="1" operator="equal">
      <formula>0</formula>
    </cfRule>
  </conditionalFormatting>
  <conditionalFormatting sqref="P50:Q50">
    <cfRule type="cellIs" dxfId="209" priority="23" stopIfTrue="1" operator="equal">
      <formula>1</formula>
    </cfRule>
  </conditionalFormatting>
  <conditionalFormatting sqref="N44:O44 N47">
    <cfRule type="cellIs" dxfId="208" priority="20" stopIfTrue="1" operator="equal">
      <formula>0</formula>
    </cfRule>
  </conditionalFormatting>
  <conditionalFormatting sqref="N44:O44 N47">
    <cfRule type="cellIs" dxfId="207" priority="19" stopIfTrue="1" operator="equal">
      <formula>1</formula>
    </cfRule>
  </conditionalFormatting>
  <conditionalFormatting sqref="P92">
    <cfRule type="cellIs" dxfId="206" priority="14" stopIfTrue="1" operator="equal">
      <formula>0</formula>
    </cfRule>
  </conditionalFormatting>
  <conditionalFormatting sqref="P92">
    <cfRule type="cellIs" dxfId="205" priority="13" stopIfTrue="1" operator="equal">
      <formula>1</formula>
    </cfRule>
  </conditionalFormatting>
  <conditionalFormatting sqref="P92">
    <cfRule type="cellIs" dxfId="204" priority="15" stopIfTrue="1" operator="equal">
      <formula>9</formula>
    </cfRule>
  </conditionalFormatting>
  <conditionalFormatting sqref="N86:O86">
    <cfRule type="cellIs" dxfId="203" priority="17" stopIfTrue="1" operator="equal">
      <formula>0</formula>
    </cfRule>
  </conditionalFormatting>
  <conditionalFormatting sqref="N86:O86">
    <cfRule type="cellIs" dxfId="202" priority="16" stopIfTrue="1" operator="equal">
      <formula>1</formula>
    </cfRule>
  </conditionalFormatting>
  <conditionalFormatting sqref="N86:O86">
    <cfRule type="cellIs" dxfId="201" priority="18" stopIfTrue="1" operator="equal">
      <formula>9</formula>
    </cfRule>
  </conditionalFormatting>
  <conditionalFormatting sqref="N119">
    <cfRule type="cellIs" dxfId="200" priority="8" stopIfTrue="1" operator="equal">
      <formula>0</formula>
    </cfRule>
  </conditionalFormatting>
  <conditionalFormatting sqref="N119">
    <cfRule type="cellIs" dxfId="199" priority="7" stopIfTrue="1" operator="equal">
      <formula>1</formula>
    </cfRule>
  </conditionalFormatting>
  <conditionalFormatting sqref="N119">
    <cfRule type="cellIs" dxfId="198" priority="9" stopIfTrue="1" operator="equal">
      <formula>9</formula>
    </cfRule>
  </conditionalFormatting>
  <conditionalFormatting sqref="N113">
    <cfRule type="cellIs" dxfId="197" priority="11" stopIfTrue="1" operator="equal">
      <formula>0</formula>
    </cfRule>
  </conditionalFormatting>
  <conditionalFormatting sqref="N113">
    <cfRule type="cellIs" dxfId="196" priority="10" stopIfTrue="1" operator="equal">
      <formula>1</formula>
    </cfRule>
  </conditionalFormatting>
  <conditionalFormatting sqref="N113">
    <cfRule type="cellIs" dxfId="195" priority="12" stopIfTrue="1" operator="equal">
      <formula>9</formula>
    </cfRule>
  </conditionalFormatting>
  <conditionalFormatting sqref="N125:P125">
    <cfRule type="cellIs" dxfId="194" priority="5" stopIfTrue="1" operator="equal">
      <formula>0</formula>
    </cfRule>
  </conditionalFormatting>
  <conditionalFormatting sqref="N125:P125">
    <cfRule type="cellIs" dxfId="193" priority="4" stopIfTrue="1" operator="equal">
      <formula>1</formula>
    </cfRule>
  </conditionalFormatting>
  <conditionalFormatting sqref="N125:P125">
    <cfRule type="cellIs" dxfId="192" priority="6" stopIfTrue="1" operator="equal">
      <formula>9</formula>
    </cfRule>
  </conditionalFormatting>
  <conditionalFormatting sqref="N128">
    <cfRule type="cellIs" dxfId="191" priority="1" stopIfTrue="1" operator="equal">
      <formula>1</formula>
    </cfRule>
  </conditionalFormatting>
  <conditionalFormatting sqref="N128">
    <cfRule type="cellIs" dxfId="190" priority="2" stopIfTrue="1" operator="equal">
      <formula>0</formula>
    </cfRule>
  </conditionalFormatting>
  <conditionalFormatting sqref="N128">
    <cfRule type="cellIs" dxfId="189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64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88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87" priority="25" stopIfTrue="1" operator="equal">
      <formula>1</formula>
    </cfRule>
  </conditionalFormatting>
  <conditionalFormatting sqref="N98 N101 N65:U65 N74:Q74 N77 N83:O83 N92:O92 N107:O107 N68:U68 T70:U70 N134:U134 S136:T136">
    <cfRule type="cellIs" dxfId="186" priority="27" stopIfTrue="1" operator="equal">
      <formula>9</formula>
    </cfRule>
  </conditionalFormatting>
  <conditionalFormatting sqref="N31">
    <cfRule type="cellIs" dxfId="185" priority="22" stopIfTrue="1" operator="equal">
      <formula>0</formula>
    </cfRule>
  </conditionalFormatting>
  <conditionalFormatting sqref="N31">
    <cfRule type="cellIs" dxfId="184" priority="21" stopIfTrue="1" operator="equal">
      <formula>1</formula>
    </cfRule>
  </conditionalFormatting>
  <conditionalFormatting sqref="P50:Q50">
    <cfRule type="cellIs" dxfId="183" priority="24" stopIfTrue="1" operator="equal">
      <formula>0</formula>
    </cfRule>
  </conditionalFormatting>
  <conditionalFormatting sqref="P50:Q50">
    <cfRule type="cellIs" dxfId="182" priority="23" stopIfTrue="1" operator="equal">
      <formula>1</formula>
    </cfRule>
  </conditionalFormatting>
  <conditionalFormatting sqref="N44:O44 N47">
    <cfRule type="cellIs" dxfId="181" priority="20" stopIfTrue="1" operator="equal">
      <formula>0</formula>
    </cfRule>
  </conditionalFormatting>
  <conditionalFormatting sqref="N44:O44 N47">
    <cfRule type="cellIs" dxfId="180" priority="19" stopIfTrue="1" operator="equal">
      <formula>1</formula>
    </cfRule>
  </conditionalFormatting>
  <conditionalFormatting sqref="P92">
    <cfRule type="cellIs" dxfId="179" priority="14" stopIfTrue="1" operator="equal">
      <formula>0</formula>
    </cfRule>
  </conditionalFormatting>
  <conditionalFormatting sqref="P92">
    <cfRule type="cellIs" dxfId="178" priority="13" stopIfTrue="1" operator="equal">
      <formula>1</formula>
    </cfRule>
  </conditionalFormatting>
  <conditionalFormatting sqref="P92">
    <cfRule type="cellIs" dxfId="177" priority="15" stopIfTrue="1" operator="equal">
      <formula>9</formula>
    </cfRule>
  </conditionalFormatting>
  <conditionalFormatting sqref="N86:O86">
    <cfRule type="cellIs" dxfId="176" priority="17" stopIfTrue="1" operator="equal">
      <formula>0</formula>
    </cfRule>
  </conditionalFormatting>
  <conditionalFormatting sqref="N86:O86">
    <cfRule type="cellIs" dxfId="175" priority="16" stopIfTrue="1" operator="equal">
      <formula>1</formula>
    </cfRule>
  </conditionalFormatting>
  <conditionalFormatting sqref="N86:O86">
    <cfRule type="cellIs" dxfId="174" priority="18" stopIfTrue="1" operator="equal">
      <formula>9</formula>
    </cfRule>
  </conditionalFormatting>
  <conditionalFormatting sqref="N119">
    <cfRule type="cellIs" dxfId="173" priority="8" stopIfTrue="1" operator="equal">
      <formula>0</formula>
    </cfRule>
  </conditionalFormatting>
  <conditionalFormatting sqref="N119">
    <cfRule type="cellIs" dxfId="172" priority="7" stopIfTrue="1" operator="equal">
      <formula>1</formula>
    </cfRule>
  </conditionalFormatting>
  <conditionalFormatting sqref="N119">
    <cfRule type="cellIs" dxfId="171" priority="9" stopIfTrue="1" operator="equal">
      <formula>9</formula>
    </cfRule>
  </conditionalFormatting>
  <conditionalFormatting sqref="N113">
    <cfRule type="cellIs" dxfId="170" priority="11" stopIfTrue="1" operator="equal">
      <formula>0</formula>
    </cfRule>
  </conditionalFormatting>
  <conditionalFormatting sqref="N113">
    <cfRule type="cellIs" dxfId="169" priority="10" stopIfTrue="1" operator="equal">
      <formula>1</formula>
    </cfRule>
  </conditionalFormatting>
  <conditionalFormatting sqref="N113">
    <cfRule type="cellIs" dxfId="168" priority="12" stopIfTrue="1" operator="equal">
      <formula>9</formula>
    </cfRule>
  </conditionalFormatting>
  <conditionalFormatting sqref="N125:P125">
    <cfRule type="cellIs" dxfId="167" priority="5" stopIfTrue="1" operator="equal">
      <formula>0</formula>
    </cfRule>
  </conditionalFormatting>
  <conditionalFormatting sqref="N125:P125">
    <cfRule type="cellIs" dxfId="166" priority="4" stopIfTrue="1" operator="equal">
      <formula>1</formula>
    </cfRule>
  </conditionalFormatting>
  <conditionalFormatting sqref="N125:P125">
    <cfRule type="cellIs" dxfId="165" priority="6" stopIfTrue="1" operator="equal">
      <formula>9</formula>
    </cfRule>
  </conditionalFormatting>
  <conditionalFormatting sqref="N128">
    <cfRule type="cellIs" dxfId="164" priority="1" stopIfTrue="1" operator="equal">
      <formula>1</formula>
    </cfRule>
  </conditionalFormatting>
  <conditionalFormatting sqref="N128">
    <cfRule type="cellIs" dxfId="163" priority="2" stopIfTrue="1" operator="equal">
      <formula>0</formula>
    </cfRule>
  </conditionalFormatting>
  <conditionalFormatting sqref="N128">
    <cfRule type="cellIs" dxfId="162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65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61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60" priority="25" stopIfTrue="1" operator="equal">
      <formula>1</formula>
    </cfRule>
  </conditionalFormatting>
  <conditionalFormatting sqref="N98 N101 N65:U65 N74:Q74 N77 N83:O83 N92:O92 N107:O107 N68:U68 T70:U70 N134:U134 S136:T136">
    <cfRule type="cellIs" dxfId="159" priority="27" stopIfTrue="1" operator="equal">
      <formula>9</formula>
    </cfRule>
  </conditionalFormatting>
  <conditionalFormatting sqref="N31">
    <cfRule type="cellIs" dxfId="158" priority="22" stopIfTrue="1" operator="equal">
      <formula>0</formula>
    </cfRule>
  </conditionalFormatting>
  <conditionalFormatting sqref="N31">
    <cfRule type="cellIs" dxfId="157" priority="21" stopIfTrue="1" operator="equal">
      <formula>1</formula>
    </cfRule>
  </conditionalFormatting>
  <conditionalFormatting sqref="P50:Q50">
    <cfRule type="cellIs" dxfId="156" priority="24" stopIfTrue="1" operator="equal">
      <formula>0</formula>
    </cfRule>
  </conditionalFormatting>
  <conditionalFormatting sqref="P50:Q50">
    <cfRule type="cellIs" dxfId="155" priority="23" stopIfTrue="1" operator="equal">
      <formula>1</formula>
    </cfRule>
  </conditionalFormatting>
  <conditionalFormatting sqref="N44:O44 N47">
    <cfRule type="cellIs" dxfId="154" priority="20" stopIfTrue="1" operator="equal">
      <formula>0</formula>
    </cfRule>
  </conditionalFormatting>
  <conditionalFormatting sqref="N44:O44 N47">
    <cfRule type="cellIs" dxfId="153" priority="19" stopIfTrue="1" operator="equal">
      <formula>1</formula>
    </cfRule>
  </conditionalFormatting>
  <conditionalFormatting sqref="P92">
    <cfRule type="cellIs" dxfId="152" priority="14" stopIfTrue="1" operator="equal">
      <formula>0</formula>
    </cfRule>
  </conditionalFormatting>
  <conditionalFormatting sqref="P92">
    <cfRule type="cellIs" dxfId="151" priority="13" stopIfTrue="1" operator="equal">
      <formula>1</formula>
    </cfRule>
  </conditionalFormatting>
  <conditionalFormatting sqref="P92">
    <cfRule type="cellIs" dxfId="150" priority="15" stopIfTrue="1" operator="equal">
      <formula>9</formula>
    </cfRule>
  </conditionalFormatting>
  <conditionalFormatting sqref="N86:O86">
    <cfRule type="cellIs" dxfId="149" priority="17" stopIfTrue="1" operator="equal">
      <formula>0</formula>
    </cfRule>
  </conditionalFormatting>
  <conditionalFormatting sqref="N86:O86">
    <cfRule type="cellIs" dxfId="148" priority="16" stopIfTrue="1" operator="equal">
      <formula>1</formula>
    </cfRule>
  </conditionalFormatting>
  <conditionalFormatting sqref="N86:O86">
    <cfRule type="cellIs" dxfId="147" priority="18" stopIfTrue="1" operator="equal">
      <formula>9</formula>
    </cfRule>
  </conditionalFormatting>
  <conditionalFormatting sqref="N119">
    <cfRule type="cellIs" dxfId="146" priority="8" stopIfTrue="1" operator="equal">
      <formula>0</formula>
    </cfRule>
  </conditionalFormatting>
  <conditionalFormatting sqref="N119">
    <cfRule type="cellIs" dxfId="145" priority="7" stopIfTrue="1" operator="equal">
      <formula>1</formula>
    </cfRule>
  </conditionalFormatting>
  <conditionalFormatting sqref="N119">
    <cfRule type="cellIs" dxfId="144" priority="9" stopIfTrue="1" operator="equal">
      <formula>9</formula>
    </cfRule>
  </conditionalFormatting>
  <conditionalFormatting sqref="N113">
    <cfRule type="cellIs" dxfId="143" priority="11" stopIfTrue="1" operator="equal">
      <formula>0</formula>
    </cfRule>
  </conditionalFormatting>
  <conditionalFormatting sqref="N113">
    <cfRule type="cellIs" dxfId="142" priority="10" stopIfTrue="1" operator="equal">
      <formula>1</formula>
    </cfRule>
  </conditionalFormatting>
  <conditionalFormatting sqref="N113">
    <cfRule type="cellIs" dxfId="141" priority="12" stopIfTrue="1" operator="equal">
      <formula>9</formula>
    </cfRule>
  </conditionalFormatting>
  <conditionalFormatting sqref="N125:P125">
    <cfRule type="cellIs" dxfId="140" priority="5" stopIfTrue="1" operator="equal">
      <formula>0</formula>
    </cfRule>
  </conditionalFormatting>
  <conditionalFormatting sqref="N125:P125">
    <cfRule type="cellIs" dxfId="139" priority="4" stopIfTrue="1" operator="equal">
      <formula>1</formula>
    </cfRule>
  </conditionalFormatting>
  <conditionalFormatting sqref="N125:P125">
    <cfRule type="cellIs" dxfId="138" priority="6" stopIfTrue="1" operator="equal">
      <formula>9</formula>
    </cfRule>
  </conditionalFormatting>
  <conditionalFormatting sqref="N128">
    <cfRule type="cellIs" dxfId="137" priority="1" stopIfTrue="1" operator="equal">
      <formula>1</formula>
    </cfRule>
  </conditionalFormatting>
  <conditionalFormatting sqref="N128">
    <cfRule type="cellIs" dxfId="136" priority="2" stopIfTrue="1" operator="equal">
      <formula>0</formula>
    </cfRule>
  </conditionalFormatting>
  <conditionalFormatting sqref="N128">
    <cfRule type="cellIs" dxfId="135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66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34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33" priority="25" stopIfTrue="1" operator="equal">
      <formula>1</formula>
    </cfRule>
  </conditionalFormatting>
  <conditionalFormatting sqref="N98 N101 N65:U65 N74:Q74 N77 N83:O83 N92:O92 N107:O107 N68:U68 T70:U70 N134:U134 S136:T136">
    <cfRule type="cellIs" dxfId="132" priority="27" stopIfTrue="1" operator="equal">
      <formula>9</formula>
    </cfRule>
  </conditionalFormatting>
  <conditionalFormatting sqref="N31">
    <cfRule type="cellIs" dxfId="131" priority="22" stopIfTrue="1" operator="equal">
      <formula>0</formula>
    </cfRule>
  </conditionalFormatting>
  <conditionalFormatting sqref="N31">
    <cfRule type="cellIs" dxfId="130" priority="21" stopIfTrue="1" operator="equal">
      <formula>1</formula>
    </cfRule>
  </conditionalFormatting>
  <conditionalFormatting sqref="P50:Q50">
    <cfRule type="cellIs" dxfId="129" priority="24" stopIfTrue="1" operator="equal">
      <formula>0</formula>
    </cfRule>
  </conditionalFormatting>
  <conditionalFormatting sqref="P50:Q50">
    <cfRule type="cellIs" dxfId="128" priority="23" stopIfTrue="1" operator="equal">
      <formula>1</formula>
    </cfRule>
  </conditionalFormatting>
  <conditionalFormatting sqref="N44:O44 N47">
    <cfRule type="cellIs" dxfId="127" priority="20" stopIfTrue="1" operator="equal">
      <formula>0</formula>
    </cfRule>
  </conditionalFormatting>
  <conditionalFormatting sqref="N44:O44 N47">
    <cfRule type="cellIs" dxfId="126" priority="19" stopIfTrue="1" operator="equal">
      <formula>1</formula>
    </cfRule>
  </conditionalFormatting>
  <conditionalFormatting sqref="P92">
    <cfRule type="cellIs" dxfId="125" priority="14" stopIfTrue="1" operator="equal">
      <formula>0</formula>
    </cfRule>
  </conditionalFormatting>
  <conditionalFormatting sqref="P92">
    <cfRule type="cellIs" dxfId="124" priority="13" stopIfTrue="1" operator="equal">
      <formula>1</formula>
    </cfRule>
  </conditionalFormatting>
  <conditionalFormatting sqref="P92">
    <cfRule type="cellIs" dxfId="123" priority="15" stopIfTrue="1" operator="equal">
      <formula>9</formula>
    </cfRule>
  </conditionalFormatting>
  <conditionalFormatting sqref="N86:O86">
    <cfRule type="cellIs" dxfId="122" priority="17" stopIfTrue="1" operator="equal">
      <formula>0</formula>
    </cfRule>
  </conditionalFormatting>
  <conditionalFormatting sqref="N86:O86">
    <cfRule type="cellIs" dxfId="121" priority="16" stopIfTrue="1" operator="equal">
      <formula>1</formula>
    </cfRule>
  </conditionalFormatting>
  <conditionalFormatting sqref="N86:O86">
    <cfRule type="cellIs" dxfId="120" priority="18" stopIfTrue="1" operator="equal">
      <formula>9</formula>
    </cfRule>
  </conditionalFormatting>
  <conditionalFormatting sqref="N119">
    <cfRule type="cellIs" dxfId="119" priority="8" stopIfTrue="1" operator="equal">
      <formula>0</formula>
    </cfRule>
  </conditionalFormatting>
  <conditionalFormatting sqref="N119">
    <cfRule type="cellIs" dxfId="118" priority="7" stopIfTrue="1" operator="equal">
      <formula>1</formula>
    </cfRule>
  </conditionalFormatting>
  <conditionalFormatting sqref="N119">
    <cfRule type="cellIs" dxfId="117" priority="9" stopIfTrue="1" operator="equal">
      <formula>9</formula>
    </cfRule>
  </conditionalFormatting>
  <conditionalFormatting sqref="N113">
    <cfRule type="cellIs" dxfId="116" priority="11" stopIfTrue="1" operator="equal">
      <formula>0</formula>
    </cfRule>
  </conditionalFormatting>
  <conditionalFormatting sqref="N113">
    <cfRule type="cellIs" dxfId="115" priority="10" stopIfTrue="1" operator="equal">
      <formula>1</formula>
    </cfRule>
  </conditionalFormatting>
  <conditionalFormatting sqref="N113">
    <cfRule type="cellIs" dxfId="114" priority="12" stopIfTrue="1" operator="equal">
      <formula>9</formula>
    </cfRule>
  </conditionalFormatting>
  <conditionalFormatting sqref="N125:P125">
    <cfRule type="cellIs" dxfId="113" priority="5" stopIfTrue="1" operator="equal">
      <formula>0</formula>
    </cfRule>
  </conditionalFormatting>
  <conditionalFormatting sqref="N125:P125">
    <cfRule type="cellIs" dxfId="112" priority="4" stopIfTrue="1" operator="equal">
      <formula>1</formula>
    </cfRule>
  </conditionalFormatting>
  <conditionalFormatting sqref="N125:P125">
    <cfRule type="cellIs" dxfId="111" priority="6" stopIfTrue="1" operator="equal">
      <formula>9</formula>
    </cfRule>
  </conditionalFormatting>
  <conditionalFormatting sqref="N128">
    <cfRule type="cellIs" dxfId="110" priority="1" stopIfTrue="1" operator="equal">
      <formula>1</formula>
    </cfRule>
  </conditionalFormatting>
  <conditionalFormatting sqref="N128">
    <cfRule type="cellIs" dxfId="109" priority="2" stopIfTrue="1" operator="equal">
      <formula>0</formula>
    </cfRule>
  </conditionalFormatting>
  <conditionalFormatting sqref="N128">
    <cfRule type="cellIs" dxfId="108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67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07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06" priority="25" stopIfTrue="1" operator="equal">
      <formula>1</formula>
    </cfRule>
  </conditionalFormatting>
  <conditionalFormatting sqref="N98 N101 N65:U65 N74:Q74 N77 N83:O83 N92:O92 N107:O107 N68:U68 T70:U70 N134:U134 S136:T136">
    <cfRule type="cellIs" dxfId="105" priority="27" stopIfTrue="1" operator="equal">
      <formula>9</formula>
    </cfRule>
  </conditionalFormatting>
  <conditionalFormatting sqref="N31">
    <cfRule type="cellIs" dxfId="104" priority="22" stopIfTrue="1" operator="equal">
      <formula>0</formula>
    </cfRule>
  </conditionalFormatting>
  <conditionalFormatting sqref="N31">
    <cfRule type="cellIs" dxfId="103" priority="21" stopIfTrue="1" operator="equal">
      <formula>1</formula>
    </cfRule>
  </conditionalFormatting>
  <conditionalFormatting sqref="P50:Q50">
    <cfRule type="cellIs" dxfId="102" priority="24" stopIfTrue="1" operator="equal">
      <formula>0</formula>
    </cfRule>
  </conditionalFormatting>
  <conditionalFormatting sqref="P50:Q50">
    <cfRule type="cellIs" dxfId="101" priority="23" stopIfTrue="1" operator="equal">
      <formula>1</formula>
    </cfRule>
  </conditionalFormatting>
  <conditionalFormatting sqref="N44:O44 N47">
    <cfRule type="cellIs" dxfId="100" priority="20" stopIfTrue="1" operator="equal">
      <formula>0</formula>
    </cfRule>
  </conditionalFormatting>
  <conditionalFormatting sqref="N44:O44 N47">
    <cfRule type="cellIs" dxfId="99" priority="19" stopIfTrue="1" operator="equal">
      <formula>1</formula>
    </cfRule>
  </conditionalFormatting>
  <conditionalFormatting sqref="P92">
    <cfRule type="cellIs" dxfId="98" priority="14" stopIfTrue="1" operator="equal">
      <formula>0</formula>
    </cfRule>
  </conditionalFormatting>
  <conditionalFormatting sqref="P92">
    <cfRule type="cellIs" dxfId="97" priority="13" stopIfTrue="1" operator="equal">
      <formula>1</formula>
    </cfRule>
  </conditionalFormatting>
  <conditionalFormatting sqref="P92">
    <cfRule type="cellIs" dxfId="96" priority="15" stopIfTrue="1" operator="equal">
      <formula>9</formula>
    </cfRule>
  </conditionalFormatting>
  <conditionalFormatting sqref="N86:O86">
    <cfRule type="cellIs" dxfId="95" priority="17" stopIfTrue="1" operator="equal">
      <formula>0</formula>
    </cfRule>
  </conditionalFormatting>
  <conditionalFormatting sqref="N86:O86">
    <cfRule type="cellIs" dxfId="94" priority="16" stopIfTrue="1" operator="equal">
      <formula>1</formula>
    </cfRule>
  </conditionalFormatting>
  <conditionalFormatting sqref="N86:O86">
    <cfRule type="cellIs" dxfId="93" priority="18" stopIfTrue="1" operator="equal">
      <formula>9</formula>
    </cfRule>
  </conditionalFormatting>
  <conditionalFormatting sqref="N119">
    <cfRule type="cellIs" dxfId="92" priority="8" stopIfTrue="1" operator="equal">
      <formula>0</formula>
    </cfRule>
  </conditionalFormatting>
  <conditionalFormatting sqref="N119">
    <cfRule type="cellIs" dxfId="91" priority="7" stopIfTrue="1" operator="equal">
      <formula>1</formula>
    </cfRule>
  </conditionalFormatting>
  <conditionalFormatting sqref="N119">
    <cfRule type="cellIs" dxfId="90" priority="9" stopIfTrue="1" operator="equal">
      <formula>9</formula>
    </cfRule>
  </conditionalFormatting>
  <conditionalFormatting sqref="N113">
    <cfRule type="cellIs" dxfId="89" priority="11" stopIfTrue="1" operator="equal">
      <formula>0</formula>
    </cfRule>
  </conditionalFormatting>
  <conditionalFormatting sqref="N113">
    <cfRule type="cellIs" dxfId="88" priority="10" stopIfTrue="1" operator="equal">
      <formula>1</formula>
    </cfRule>
  </conditionalFormatting>
  <conditionalFormatting sqref="N113">
    <cfRule type="cellIs" dxfId="87" priority="12" stopIfTrue="1" operator="equal">
      <formula>9</formula>
    </cfRule>
  </conditionalFormatting>
  <conditionalFormatting sqref="N125:P125">
    <cfRule type="cellIs" dxfId="86" priority="5" stopIfTrue="1" operator="equal">
      <formula>0</formula>
    </cfRule>
  </conditionalFormatting>
  <conditionalFormatting sqref="N125:P125">
    <cfRule type="cellIs" dxfId="85" priority="4" stopIfTrue="1" operator="equal">
      <formula>1</formula>
    </cfRule>
  </conditionalFormatting>
  <conditionalFormatting sqref="N125:P125">
    <cfRule type="cellIs" dxfId="84" priority="6" stopIfTrue="1" operator="equal">
      <formula>9</formula>
    </cfRule>
  </conditionalFormatting>
  <conditionalFormatting sqref="N128">
    <cfRule type="cellIs" dxfId="83" priority="1" stopIfTrue="1" operator="equal">
      <formula>1</formula>
    </cfRule>
  </conditionalFormatting>
  <conditionalFormatting sqref="N128">
    <cfRule type="cellIs" dxfId="82" priority="2" stopIfTrue="1" operator="equal">
      <formula>0</formula>
    </cfRule>
  </conditionalFormatting>
  <conditionalFormatting sqref="N128">
    <cfRule type="cellIs" dxfId="81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68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80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79" priority="25" stopIfTrue="1" operator="equal">
      <formula>1</formula>
    </cfRule>
  </conditionalFormatting>
  <conditionalFormatting sqref="N98 N101 N65:U65 N74:Q74 N77 N83:O83 N92:O92 N107:O107 N68:U68 T70:U70 N134:U134 S136:T136">
    <cfRule type="cellIs" dxfId="78" priority="27" stopIfTrue="1" operator="equal">
      <formula>9</formula>
    </cfRule>
  </conditionalFormatting>
  <conditionalFormatting sqref="N31">
    <cfRule type="cellIs" dxfId="77" priority="22" stopIfTrue="1" operator="equal">
      <formula>0</formula>
    </cfRule>
  </conditionalFormatting>
  <conditionalFormatting sqref="N31">
    <cfRule type="cellIs" dxfId="76" priority="21" stopIfTrue="1" operator="equal">
      <formula>1</formula>
    </cfRule>
  </conditionalFormatting>
  <conditionalFormatting sqref="P50:Q50">
    <cfRule type="cellIs" dxfId="75" priority="24" stopIfTrue="1" operator="equal">
      <formula>0</formula>
    </cfRule>
  </conditionalFormatting>
  <conditionalFormatting sqref="P50:Q50">
    <cfRule type="cellIs" dxfId="74" priority="23" stopIfTrue="1" operator="equal">
      <formula>1</formula>
    </cfRule>
  </conditionalFormatting>
  <conditionalFormatting sqref="N44:O44 N47">
    <cfRule type="cellIs" dxfId="73" priority="20" stopIfTrue="1" operator="equal">
      <formula>0</formula>
    </cfRule>
  </conditionalFormatting>
  <conditionalFormatting sqref="N44:O44 N47">
    <cfRule type="cellIs" dxfId="72" priority="19" stopIfTrue="1" operator="equal">
      <formula>1</formula>
    </cfRule>
  </conditionalFormatting>
  <conditionalFormatting sqref="P92">
    <cfRule type="cellIs" dxfId="71" priority="14" stopIfTrue="1" operator="equal">
      <formula>0</formula>
    </cfRule>
  </conditionalFormatting>
  <conditionalFormatting sqref="P92">
    <cfRule type="cellIs" dxfId="70" priority="13" stopIfTrue="1" operator="equal">
      <formula>1</formula>
    </cfRule>
  </conditionalFormatting>
  <conditionalFormatting sqref="P92">
    <cfRule type="cellIs" dxfId="69" priority="15" stopIfTrue="1" operator="equal">
      <formula>9</formula>
    </cfRule>
  </conditionalFormatting>
  <conditionalFormatting sqref="N86:O86">
    <cfRule type="cellIs" dxfId="68" priority="17" stopIfTrue="1" operator="equal">
      <formula>0</formula>
    </cfRule>
  </conditionalFormatting>
  <conditionalFormatting sqref="N86:O86">
    <cfRule type="cellIs" dxfId="67" priority="16" stopIfTrue="1" operator="equal">
      <formula>1</formula>
    </cfRule>
  </conditionalFormatting>
  <conditionalFormatting sqref="N86:O86">
    <cfRule type="cellIs" dxfId="66" priority="18" stopIfTrue="1" operator="equal">
      <formula>9</formula>
    </cfRule>
  </conditionalFormatting>
  <conditionalFormatting sqref="N119">
    <cfRule type="cellIs" dxfId="65" priority="8" stopIfTrue="1" operator="equal">
      <formula>0</formula>
    </cfRule>
  </conditionalFormatting>
  <conditionalFormatting sqref="N119">
    <cfRule type="cellIs" dxfId="64" priority="7" stopIfTrue="1" operator="equal">
      <formula>1</formula>
    </cfRule>
  </conditionalFormatting>
  <conditionalFormatting sqref="N119">
    <cfRule type="cellIs" dxfId="63" priority="9" stopIfTrue="1" operator="equal">
      <formula>9</formula>
    </cfRule>
  </conditionalFormatting>
  <conditionalFormatting sqref="N113">
    <cfRule type="cellIs" dxfId="62" priority="11" stopIfTrue="1" operator="equal">
      <formula>0</formula>
    </cfRule>
  </conditionalFormatting>
  <conditionalFormatting sqref="N113">
    <cfRule type="cellIs" dxfId="61" priority="10" stopIfTrue="1" operator="equal">
      <formula>1</formula>
    </cfRule>
  </conditionalFormatting>
  <conditionalFormatting sqref="N113">
    <cfRule type="cellIs" dxfId="60" priority="12" stopIfTrue="1" operator="equal">
      <formula>9</formula>
    </cfRule>
  </conditionalFormatting>
  <conditionalFormatting sqref="N125:P125">
    <cfRule type="cellIs" dxfId="59" priority="5" stopIfTrue="1" operator="equal">
      <formula>0</formula>
    </cfRule>
  </conditionalFormatting>
  <conditionalFormatting sqref="N125:P125">
    <cfRule type="cellIs" dxfId="58" priority="4" stopIfTrue="1" operator="equal">
      <formula>1</formula>
    </cfRule>
  </conditionalFormatting>
  <conditionalFormatting sqref="N125:P125">
    <cfRule type="cellIs" dxfId="57" priority="6" stopIfTrue="1" operator="equal">
      <formula>9</formula>
    </cfRule>
  </conditionalFormatting>
  <conditionalFormatting sqref="N128">
    <cfRule type="cellIs" dxfId="56" priority="1" stopIfTrue="1" operator="equal">
      <formula>1</formula>
    </cfRule>
  </conditionalFormatting>
  <conditionalFormatting sqref="N128">
    <cfRule type="cellIs" dxfId="55" priority="2" stopIfTrue="1" operator="equal">
      <formula>0</formula>
    </cfRule>
  </conditionalFormatting>
  <conditionalFormatting sqref="N128">
    <cfRule type="cellIs" dxfId="54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69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53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52" priority="25" stopIfTrue="1" operator="equal">
      <formula>1</formula>
    </cfRule>
  </conditionalFormatting>
  <conditionalFormatting sqref="N98 N101 N65:U65 N74:Q74 N77 N83:O83 N92:O92 N107:O107 N68:U68 T70:U70 N134:U134 S136:T136">
    <cfRule type="cellIs" dxfId="51" priority="27" stopIfTrue="1" operator="equal">
      <formula>9</formula>
    </cfRule>
  </conditionalFormatting>
  <conditionalFormatting sqref="N31">
    <cfRule type="cellIs" dxfId="50" priority="22" stopIfTrue="1" operator="equal">
      <formula>0</formula>
    </cfRule>
  </conditionalFormatting>
  <conditionalFormatting sqref="N31">
    <cfRule type="cellIs" dxfId="49" priority="21" stopIfTrue="1" operator="equal">
      <formula>1</formula>
    </cfRule>
  </conditionalFormatting>
  <conditionalFormatting sqref="P50:Q50">
    <cfRule type="cellIs" dxfId="48" priority="24" stopIfTrue="1" operator="equal">
      <formula>0</formula>
    </cfRule>
  </conditionalFormatting>
  <conditionalFormatting sqref="P50:Q50">
    <cfRule type="cellIs" dxfId="47" priority="23" stopIfTrue="1" operator="equal">
      <formula>1</formula>
    </cfRule>
  </conditionalFormatting>
  <conditionalFormatting sqref="N44:O44 N47">
    <cfRule type="cellIs" dxfId="46" priority="20" stopIfTrue="1" operator="equal">
      <formula>0</formula>
    </cfRule>
  </conditionalFormatting>
  <conditionalFormatting sqref="N44:O44 N47">
    <cfRule type="cellIs" dxfId="45" priority="19" stopIfTrue="1" operator="equal">
      <formula>1</formula>
    </cfRule>
  </conditionalFormatting>
  <conditionalFormatting sqref="P92">
    <cfRule type="cellIs" dxfId="44" priority="14" stopIfTrue="1" operator="equal">
      <formula>0</formula>
    </cfRule>
  </conditionalFormatting>
  <conditionalFormatting sqref="P92">
    <cfRule type="cellIs" dxfId="43" priority="13" stopIfTrue="1" operator="equal">
      <formula>1</formula>
    </cfRule>
  </conditionalFormatting>
  <conditionalFormatting sqref="P92">
    <cfRule type="cellIs" dxfId="42" priority="15" stopIfTrue="1" operator="equal">
      <formula>9</formula>
    </cfRule>
  </conditionalFormatting>
  <conditionalFormatting sqref="N86:O86">
    <cfRule type="cellIs" dxfId="41" priority="17" stopIfTrue="1" operator="equal">
      <formula>0</formula>
    </cfRule>
  </conditionalFormatting>
  <conditionalFormatting sqref="N86:O86">
    <cfRule type="cellIs" dxfId="40" priority="16" stopIfTrue="1" operator="equal">
      <formula>1</formula>
    </cfRule>
  </conditionalFormatting>
  <conditionalFormatting sqref="N86:O86">
    <cfRule type="cellIs" dxfId="39" priority="18" stopIfTrue="1" operator="equal">
      <formula>9</formula>
    </cfRule>
  </conditionalFormatting>
  <conditionalFormatting sqref="N119">
    <cfRule type="cellIs" dxfId="38" priority="8" stopIfTrue="1" operator="equal">
      <formula>0</formula>
    </cfRule>
  </conditionalFormatting>
  <conditionalFormatting sqref="N119">
    <cfRule type="cellIs" dxfId="37" priority="7" stopIfTrue="1" operator="equal">
      <formula>1</formula>
    </cfRule>
  </conditionalFormatting>
  <conditionalFormatting sqref="N119">
    <cfRule type="cellIs" dxfId="36" priority="9" stopIfTrue="1" operator="equal">
      <formula>9</formula>
    </cfRule>
  </conditionalFormatting>
  <conditionalFormatting sqref="N113">
    <cfRule type="cellIs" dxfId="35" priority="11" stopIfTrue="1" operator="equal">
      <formula>0</formula>
    </cfRule>
  </conditionalFormatting>
  <conditionalFormatting sqref="N113">
    <cfRule type="cellIs" dxfId="34" priority="10" stopIfTrue="1" operator="equal">
      <formula>1</formula>
    </cfRule>
  </conditionalFormatting>
  <conditionalFormatting sqref="N113">
    <cfRule type="cellIs" dxfId="33" priority="12" stopIfTrue="1" operator="equal">
      <formula>9</formula>
    </cfRule>
  </conditionalFormatting>
  <conditionalFormatting sqref="N125:P125">
    <cfRule type="cellIs" dxfId="32" priority="5" stopIfTrue="1" operator="equal">
      <formula>0</formula>
    </cfRule>
  </conditionalFormatting>
  <conditionalFormatting sqref="N125:P125">
    <cfRule type="cellIs" dxfId="31" priority="4" stopIfTrue="1" operator="equal">
      <formula>1</formula>
    </cfRule>
  </conditionalFormatting>
  <conditionalFormatting sqref="N125:P125">
    <cfRule type="cellIs" dxfId="30" priority="6" stopIfTrue="1" operator="equal">
      <formula>9</formula>
    </cfRule>
  </conditionalFormatting>
  <conditionalFormatting sqref="N128">
    <cfRule type="cellIs" dxfId="29" priority="1" stopIfTrue="1" operator="equal">
      <formula>1</formula>
    </cfRule>
  </conditionalFormatting>
  <conditionalFormatting sqref="N128">
    <cfRule type="cellIs" dxfId="28" priority="2" stopIfTrue="1" operator="equal">
      <formula>0</formula>
    </cfRule>
  </conditionalFormatting>
  <conditionalFormatting sqref="N128">
    <cfRule type="cellIs" dxfId="27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70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26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25" priority="25" stopIfTrue="1" operator="equal">
      <formula>1</formula>
    </cfRule>
  </conditionalFormatting>
  <conditionalFormatting sqref="N98 N101 N65:U65 N74:Q74 N77 N83:O83 N92:O92 N107:O107 N68:U68 T70:U70 N134:U134 S136:T136">
    <cfRule type="cellIs" dxfId="24" priority="27" stopIfTrue="1" operator="equal">
      <formula>9</formula>
    </cfRule>
  </conditionalFormatting>
  <conditionalFormatting sqref="N31">
    <cfRule type="cellIs" dxfId="23" priority="22" stopIfTrue="1" operator="equal">
      <formula>0</formula>
    </cfRule>
  </conditionalFormatting>
  <conditionalFormatting sqref="N31">
    <cfRule type="cellIs" dxfId="22" priority="21" stopIfTrue="1" operator="equal">
      <formula>1</formula>
    </cfRule>
  </conditionalFormatting>
  <conditionalFormatting sqref="P50:Q50">
    <cfRule type="cellIs" dxfId="21" priority="24" stopIfTrue="1" operator="equal">
      <formula>0</formula>
    </cfRule>
  </conditionalFormatting>
  <conditionalFormatting sqref="P50:Q50">
    <cfRule type="cellIs" dxfId="20" priority="23" stopIfTrue="1" operator="equal">
      <formula>1</formula>
    </cfRule>
  </conditionalFormatting>
  <conditionalFormatting sqref="N44:O44 N47">
    <cfRule type="cellIs" dxfId="19" priority="20" stopIfTrue="1" operator="equal">
      <formula>0</formula>
    </cfRule>
  </conditionalFormatting>
  <conditionalFormatting sqref="N44:O44 N47">
    <cfRule type="cellIs" dxfId="18" priority="19" stopIfTrue="1" operator="equal">
      <formula>1</formula>
    </cfRule>
  </conditionalFormatting>
  <conditionalFormatting sqref="P92">
    <cfRule type="cellIs" dxfId="17" priority="14" stopIfTrue="1" operator="equal">
      <formula>0</formula>
    </cfRule>
  </conditionalFormatting>
  <conditionalFormatting sqref="P92">
    <cfRule type="cellIs" dxfId="16" priority="13" stopIfTrue="1" operator="equal">
      <formula>1</formula>
    </cfRule>
  </conditionalFormatting>
  <conditionalFormatting sqref="P92">
    <cfRule type="cellIs" dxfId="15" priority="15" stopIfTrue="1" operator="equal">
      <formula>9</formula>
    </cfRule>
  </conditionalFormatting>
  <conditionalFormatting sqref="N86:O86">
    <cfRule type="cellIs" dxfId="14" priority="17" stopIfTrue="1" operator="equal">
      <formula>0</formula>
    </cfRule>
  </conditionalFormatting>
  <conditionalFormatting sqref="N86:O86">
    <cfRule type="cellIs" dxfId="13" priority="16" stopIfTrue="1" operator="equal">
      <formula>1</formula>
    </cfRule>
  </conditionalFormatting>
  <conditionalFormatting sqref="N86:O86">
    <cfRule type="cellIs" dxfId="12" priority="18" stopIfTrue="1" operator="equal">
      <formula>9</formula>
    </cfRule>
  </conditionalFormatting>
  <conditionalFormatting sqref="N119">
    <cfRule type="cellIs" dxfId="11" priority="8" stopIfTrue="1" operator="equal">
      <formula>0</formula>
    </cfRule>
  </conditionalFormatting>
  <conditionalFormatting sqref="N119">
    <cfRule type="cellIs" dxfId="10" priority="7" stopIfTrue="1" operator="equal">
      <formula>1</formula>
    </cfRule>
  </conditionalFormatting>
  <conditionalFormatting sqref="N119">
    <cfRule type="cellIs" dxfId="9" priority="9" stopIfTrue="1" operator="equal">
      <formula>9</formula>
    </cfRule>
  </conditionalFormatting>
  <conditionalFormatting sqref="N113">
    <cfRule type="cellIs" dxfId="8" priority="11" stopIfTrue="1" operator="equal">
      <formula>0</formula>
    </cfRule>
  </conditionalFormatting>
  <conditionalFormatting sqref="N113">
    <cfRule type="cellIs" dxfId="7" priority="10" stopIfTrue="1" operator="equal">
      <formula>1</formula>
    </cfRule>
  </conditionalFormatting>
  <conditionalFormatting sqref="N113">
    <cfRule type="cellIs" dxfId="6" priority="12" stopIfTrue="1" operator="equal">
      <formula>9</formula>
    </cfRule>
  </conditionalFormatting>
  <conditionalFormatting sqref="N125:P125">
    <cfRule type="cellIs" dxfId="5" priority="5" stopIfTrue="1" operator="equal">
      <formula>0</formula>
    </cfRule>
  </conditionalFormatting>
  <conditionalFormatting sqref="N125:P125">
    <cfRule type="cellIs" dxfId="4" priority="4" stopIfTrue="1" operator="equal">
      <formula>1</formula>
    </cfRule>
  </conditionalFormatting>
  <conditionalFormatting sqref="N125:P125">
    <cfRule type="cellIs" dxfId="3" priority="6" stopIfTrue="1" operator="equal">
      <formula>9</formula>
    </cfRule>
  </conditionalFormatting>
  <conditionalFormatting sqref="N128">
    <cfRule type="cellIs" dxfId="2" priority="1" stopIfTrue="1" operator="equal">
      <formula>1</formula>
    </cfRule>
  </conditionalFormatting>
  <conditionalFormatting sqref="N128">
    <cfRule type="cellIs" dxfId="1" priority="2" stopIfTrue="1" operator="equal">
      <formula>0</formula>
    </cfRule>
  </conditionalFormatting>
  <conditionalFormatting sqref="N128">
    <cfRule type="cellIs" dxfId="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X140"/>
  <sheetViews>
    <sheetView zoomScale="120" zoomScaleNormal="120" workbookViewId="0">
      <selection activeCell="C2" sqref="C2:J2"/>
    </sheetView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/>
    <row r="2" spans="1:24" ht="18" x14ac:dyDescent="0.25">
      <c r="B2" s="154" t="s">
        <v>9</v>
      </c>
      <c r="C2" s="304"/>
      <c r="D2" s="305"/>
      <c r="E2" s="305"/>
      <c r="F2" s="305"/>
      <c r="G2" s="305"/>
      <c r="H2" s="305"/>
      <c r="I2" s="305"/>
      <c r="J2" s="306"/>
      <c r="K2" s="31"/>
      <c r="L2" s="31"/>
      <c r="N2" s="41"/>
      <c r="O2" s="41"/>
      <c r="P2" s="41"/>
      <c r="S2"/>
      <c r="T2"/>
      <c r="U2"/>
      <c r="V2"/>
      <c r="W2"/>
      <c r="X2"/>
    </row>
    <row r="3" spans="1:24" ht="7.5" customHeight="1" x14ac:dyDescent="0.2">
      <c r="G3" s="22"/>
      <c r="H3" s="18"/>
      <c r="I3"/>
      <c r="J3" s="18"/>
      <c r="L3" s="37"/>
      <c r="M3" s="40"/>
      <c r="P3" s="41"/>
      <c r="X3"/>
    </row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>COUNTIF(N7:P7,1)</f>
        <v>0</v>
      </c>
      <c r="I6" s="309" t="s">
        <v>15</v>
      </c>
      <c r="K6" s="256">
        <f>H6/3</f>
        <v>0</v>
      </c>
      <c r="L6" s="20">
        <f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 t="e">
        <f>VLOOKUP($C$2,'Résult. SP'!$B$11:$AF$70,MATCH(N6,'Résult. SP'!$B$10:$AF$10,0),0)</f>
        <v>#N/A</v>
      </c>
      <c r="O7" s="118" t="e">
        <f>VLOOKUP($C$2,'Résult. SP'!$B$11:$AF$70,MATCH(O6,'Résult. SP'!$B$10:$AF$10,0),0)</f>
        <v>#N/A</v>
      </c>
      <c r="P7" s="118" t="e">
        <f>VLOOKUP($C$2,'Résult. SP'!$B$11:$AF$70,MATCH(P6,'Résult. SP'!$B$10:$AF$10,0),0)</f>
        <v>#N/A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>COUNTIF(N10:P10,1)</f>
        <v>0</v>
      </c>
      <c r="I9" s="309" t="s">
        <v>18</v>
      </c>
      <c r="K9" s="256">
        <f>H9</f>
        <v>0</v>
      </c>
      <c r="L9" s="20">
        <f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18" t="e">
        <f>VLOOKUP($C$2,'Résult. SP'!$B$11:$AF$70,MATCH(N9,'Résult. SP'!$B$10:$AF$10,0),0)</f>
        <v>#N/A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>COUNTIF(N13:O13,1)</f>
        <v>0</v>
      </c>
      <c r="I12" s="309" t="s">
        <v>16</v>
      </c>
      <c r="K12" s="256">
        <f>H12/2</f>
        <v>0</v>
      </c>
      <c r="L12" s="20">
        <f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 t="e">
        <f>VLOOKUP($C$2,'Résult. SP'!$B$11:$AF$70,MATCH(N12,'Résult. SP'!$B$10:$AF$10,0),0)</f>
        <v>#N/A</v>
      </c>
      <c r="O13" s="118" t="e">
        <f>VLOOKUP($C$2,'Résult. SP'!$B$11:$AF$70,MATCH(O12,'Résult. SP'!$B$10:$AF$10,0),0)</f>
        <v>#N/A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>COUNTIF(N16:P16,1)</f>
        <v>0</v>
      </c>
      <c r="I15" s="309" t="s">
        <v>15</v>
      </c>
      <c r="K15" s="256">
        <f>H15/3</f>
        <v>0</v>
      </c>
      <c r="L15" s="20">
        <f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 t="e">
        <f>VLOOKUP($C$2,'Résult. SP'!$B$11:$AF$70,MATCH(N15,'Résult. SP'!$B$10:$AF$10,0),0)</f>
        <v>#N/A</v>
      </c>
      <c r="O16" s="118" t="e">
        <f>VLOOKUP($C$2,'Résult. SP'!$B$11:$AF$70,MATCH(O15,'Résult. SP'!$B$10:$AF$10,0),0)</f>
        <v>#N/A</v>
      </c>
      <c r="P16" s="118" t="e">
        <f>VLOOKUP($C$2,'Résult. SP'!$B$11:$AF$70,MATCH(P15,'Résult. SP'!$B$10:$AF$10,0),0)</f>
        <v>#N/A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>COUNTIF(N19:P19,1)</f>
        <v>0</v>
      </c>
      <c r="I18" s="309" t="s">
        <v>15</v>
      </c>
      <c r="K18" s="256">
        <f>H18/3</f>
        <v>0</v>
      </c>
      <c r="L18" s="20">
        <f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 t="e">
        <f>VLOOKUP($C$2,'Résult. SP'!$B$11:$AF$70,MATCH(N18,'Résult. SP'!$B$10:$AF$10,0),0)</f>
        <v>#N/A</v>
      </c>
      <c r="O19" s="118" t="e">
        <f>VLOOKUP($C$2,'Résult. SP'!$B$11:$AF$70,MATCH(O18,'Résult. SP'!$B$10:$AF$10,0),0)</f>
        <v>#N/A</v>
      </c>
      <c r="P19" s="118" t="e">
        <f>VLOOKUP($C$2,'Résult. SP'!$B$11:$AF$70,MATCH(P18,'Résult. SP'!$B$10:$AF$10,0),0)</f>
        <v>#N/A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>COUNTIF(N22:P22,1)</f>
        <v>0</v>
      </c>
      <c r="I21" s="309" t="s">
        <v>15</v>
      </c>
      <c r="K21" s="256">
        <f t="shared" ref="K21" si="0">H21/3</f>
        <v>0</v>
      </c>
      <c r="L21" s="20">
        <f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 t="e">
        <f>VLOOKUP($C$2,'Résult. SP'!$B$11:$AF$70,MATCH(N21,'Résult. SP'!$B$10:$AF$10,0),0)</f>
        <v>#N/A</v>
      </c>
      <c r="O22" s="118" t="e">
        <f>VLOOKUP($C$2,'Résult. SP'!$B$11:$AF$70,MATCH(O21,'Résult. SP'!$B$10:$AF$10,0),0)</f>
        <v>#N/A</v>
      </c>
      <c r="P22" s="118" t="e">
        <f>VLOOKUP($C$2,'Résult. SP'!$B$11:$AF$70,MATCH(P21,'Résult. SP'!$B$10:$AF$10,0),0)</f>
        <v>#N/A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>COUNTIF(N25:N25,1)</f>
        <v>0</v>
      </c>
      <c r="I24" s="309" t="s">
        <v>18</v>
      </c>
      <c r="K24" s="256">
        <f>H24</f>
        <v>0</v>
      </c>
      <c r="L24" s="20">
        <f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 t="e">
        <f>VLOOKUP($C$2,'Résult. SP'!$B$11:$AF$70,MATCH(N24,'Résult. SP'!$B$10:$AF$10,0),0)</f>
        <v>#N/A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>COUNTIF(N28:N28,1)</f>
        <v>0</v>
      </c>
      <c r="I27" s="309" t="s">
        <v>18</v>
      </c>
      <c r="K27" s="256">
        <f>H27</f>
        <v>0</v>
      </c>
      <c r="L27" s="20">
        <f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 t="e">
        <f>VLOOKUP($C$2,'Résult. SP'!$B$11:$AF$70,MATCH(N27,'Résult. SP'!$B$10:$AF$10,0),0)</f>
        <v>#N/A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>COUNTIF(N31:P31,1)</f>
        <v>0</v>
      </c>
      <c r="I30" s="309" t="s">
        <v>18</v>
      </c>
      <c r="K30" s="256">
        <f t="shared" ref="K30" si="1">H30</f>
        <v>0</v>
      </c>
      <c r="L30" s="20">
        <f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 t="e">
        <f>VLOOKUP($C$2,'Résult. SP'!$B$11:$AF$70,MATCH(N30,'Résult. SP'!$B$10:$AF$10,0),0)</f>
        <v>#N/A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>COUNTIF(N34:P34,1)</f>
        <v>0</v>
      </c>
      <c r="I33" s="309" t="s">
        <v>16</v>
      </c>
      <c r="K33" s="256">
        <f>H33/2</f>
        <v>0</v>
      </c>
      <c r="L33" s="20">
        <f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 t="e">
        <f>VLOOKUP($C$2,'Résult. SP'!$B$11:$AF$70,MATCH(N33,'Résult. SP'!$B$10:$AF$10,0),0)</f>
        <v>#N/A</v>
      </c>
      <c r="O34" s="118" t="e">
        <f>VLOOKUP($C$2,'Résult. SP'!$B$11:$AF$70,MATCH(O33,'Résult. SP'!$B$10:$AF$10,0),0)</f>
        <v>#N/A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>SUM(H6:H34)</f>
        <v>0</v>
      </c>
      <c r="D36" s="309" t="s">
        <v>115</v>
      </c>
      <c r="E36" s="51"/>
      <c r="F36" s="256">
        <f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>SUMIF(N41:N41,1)</f>
        <v>0</v>
      </c>
      <c r="I40" s="309" t="s">
        <v>18</v>
      </c>
      <c r="K40" s="256">
        <f t="shared" ref="K40" si="2">H40</f>
        <v>0</v>
      </c>
      <c r="L40" s="20">
        <f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 t="e">
        <f>VLOOKUP($C$2,'Résult. SP'!$B$11:$AF$70,MATCH(N40,'Résult. SP'!$B$10:$AF$10,0),0)</f>
        <v>#N/A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>SUMIF(N44:O44,1)</f>
        <v>0</v>
      </c>
      <c r="I43" s="309" t="s">
        <v>16</v>
      </c>
      <c r="K43" s="286">
        <f>H43/2</f>
        <v>0</v>
      </c>
      <c r="L43" s="20">
        <f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 t="e">
        <f>VLOOKUP($C$2,'Résult. SP'!$B$11:$AF$70,MATCH(N43,'Résult. SP'!$B$10:$AF$10,0),0)</f>
        <v>#N/A</v>
      </c>
      <c r="O44" s="118" t="e">
        <f>VLOOKUP($C$2,'Résult. SP'!$B$11:$AF$70,MATCH(O43,'Résult. SP'!$B$10:$AF$10,0),0)</f>
        <v>#N/A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>SUMIF(N47:N47,1)</f>
        <v>0</v>
      </c>
      <c r="I46" s="309" t="s">
        <v>18</v>
      </c>
      <c r="K46" s="256">
        <f>H46</f>
        <v>0</v>
      </c>
      <c r="L46" s="20">
        <f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 t="e">
        <f>VLOOKUP($C$2,'Résult. SP'!$B$11:$AF$70,MATCH(N46,'Résult. SP'!$B$10:$AF$10,0),0)</f>
        <v>#N/A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>SUMIF(N50:Q50,1)</f>
        <v>0</v>
      </c>
      <c r="I49" s="309" t="s">
        <v>19</v>
      </c>
      <c r="K49" s="286">
        <f t="shared" ref="K49" si="3">H49/4</f>
        <v>0</v>
      </c>
      <c r="L49" s="20">
        <f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 t="e">
        <f>VLOOKUP($C$2,'Résult. SP'!$B$11:$AF$70,MATCH(N49,'Résult. SP'!$B$10:$AF$10,0),0)</f>
        <v>#N/A</v>
      </c>
      <c r="O50" s="118" t="e">
        <f>VLOOKUP($C$2,'Résult. SP'!$B$11:$AF$70,MATCH(O49,'Résult. SP'!$B$10:$AF$10,0),0)</f>
        <v>#N/A</v>
      </c>
      <c r="P50" s="118" t="e">
        <f>VLOOKUP($C$2,'Résult. SP'!$B$11:$AF$70,MATCH(P49,'Résult. SP'!$B$10:$AF$10,0),0)</f>
        <v>#N/A</v>
      </c>
      <c r="Q50" s="118" t="e">
        <f>VLOOKUP($C$2,'Résult. SP'!$B$11:$AF$70,MATCH(Q49,'Résult. SP'!$B$10:$AF$10,0),0)</f>
        <v>#N/A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>SUMIF(N53:O53,1)</f>
        <v>0</v>
      </c>
      <c r="I52" s="309" t="s">
        <v>16</v>
      </c>
      <c r="K52" s="256">
        <f t="shared" ref="K52" si="4">H52/2</f>
        <v>0</v>
      </c>
      <c r="L52" s="20">
        <f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 t="e">
        <f>VLOOKUP($C$2,'Résult. SP'!$B$11:$AF$70,MATCH(N52,'Résult. SP'!$B$10:$AF$10,0),0)</f>
        <v>#N/A</v>
      </c>
      <c r="O53" s="118" t="e">
        <f>VLOOKUP($C$2,'Résult. SP'!$B$11:$AF$70,MATCH(O52,'Résult. SP'!$B$10:$AF$10,0),0)</f>
        <v>#N/A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>SUM(H40:H53)</f>
        <v>0</v>
      </c>
      <c r="D55" s="309" t="s">
        <v>17</v>
      </c>
      <c r="E55" s="51"/>
      <c r="F55" s="256">
        <f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27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>SUM(H6:H53)</f>
        <v>0</v>
      </c>
      <c r="D58" s="313" t="s">
        <v>117</v>
      </c>
      <c r="F58" s="315">
        <f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si="5">COUNTIF(N65:U65,1)</f>
        <v>0</v>
      </c>
      <c r="I64" s="309" t="s">
        <v>95</v>
      </c>
      <c r="K64" s="256">
        <f>H64/8</f>
        <v>0</v>
      </c>
      <c r="L64" s="20">
        <f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 t="e">
        <f>VLOOKUP($C$2,'Résult. ML'!$B$11:$AZ$70,MATCH(N64,'Résult. ML'!$B$10:$AZ$10,0),0)</f>
        <v>#N/A</v>
      </c>
      <c r="O65" s="118" t="e">
        <f>VLOOKUP($C$2,'Résult. ML'!$B$11:$AZ$70,MATCH(O64,'Résult. ML'!$B$10:$AZ$10,0),0)</f>
        <v>#N/A</v>
      </c>
      <c r="P65" s="118" t="e">
        <f>VLOOKUP($C$2,'Résult. ML'!$B$11:$AZ$70,MATCH(P64,'Résult. ML'!$B$10:$AZ$10,0),0)</f>
        <v>#N/A</v>
      </c>
      <c r="Q65" s="118" t="e">
        <f>VLOOKUP($C$2,'Résult. ML'!$B$11:$AZ$70,MATCH(Q64,'Résult. ML'!$B$10:$AZ$10,0),0)</f>
        <v>#N/A</v>
      </c>
      <c r="R65" s="118" t="e">
        <f>VLOOKUP($C$2,'Résult. ML'!$B$11:$AZ$70,MATCH(R64,'Résult. ML'!$B$10:$AZ$10,0),0)</f>
        <v>#N/A</v>
      </c>
      <c r="S65" s="118" t="e">
        <f>VLOOKUP($C$2,'Résult. ML'!$B$11:$AZ$70,MATCH(S64,'Résult. ML'!$B$10:$AZ$10,0),0)</f>
        <v>#N/A</v>
      </c>
      <c r="T65" s="118" t="e">
        <f>VLOOKUP($C$2,'Résult. ML'!$B$11:$AZ$70,MATCH(T64,'Résult. ML'!$B$10:$AZ$10,0),0)</f>
        <v>#N/A</v>
      </c>
      <c r="U65" s="118" t="e">
        <f>VLOOKUP($C$2,'Résult. ML'!$B$11:$AZ$70,MATCH(U64,'Résult. ML'!$B$10:$AZ$10,0),0)</f>
        <v>#N/A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si="6">COUNTIF(N68:U70,1)</f>
        <v>0</v>
      </c>
      <c r="I67" s="309" t="s">
        <v>17</v>
      </c>
      <c r="K67" s="256">
        <f>H67/10</f>
        <v>0</v>
      </c>
      <c r="L67" s="20">
        <f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 t="e">
        <f>VLOOKUP($C$2,'Résult. ML'!$B$11:$AZ$70,MATCH(N67,'Résult. ML'!$B$10:$AZ$10,0),0)</f>
        <v>#N/A</v>
      </c>
      <c r="O68" s="118" t="e">
        <f>VLOOKUP($C$2,'Résult. ML'!$B$11:$AZ$70,MATCH(O67,'Résult. ML'!$B$10:$AZ$10,0),0)</f>
        <v>#N/A</v>
      </c>
      <c r="P68" s="118" t="e">
        <f>VLOOKUP($C$2,'Résult. ML'!$B$11:$AZ$70,MATCH(P67,'Résult. ML'!$B$10:$AZ$10,0),0)</f>
        <v>#N/A</v>
      </c>
      <c r="Q68" s="118" t="e">
        <f>VLOOKUP($C$2,'Résult. ML'!$B$11:$AZ$70,MATCH(Q67,'Résult. ML'!$B$10:$AZ$10,0),0)</f>
        <v>#N/A</v>
      </c>
      <c r="R68" s="118" t="e">
        <f>VLOOKUP($C$2,'Résult. ML'!$B$11:$AZ$70,MATCH(R67,'Résult. ML'!$B$10:$AZ$10,0),0)</f>
        <v>#N/A</v>
      </c>
      <c r="S68" s="118" t="e">
        <f>VLOOKUP($C$2,'Résult. ML'!$B$11:$AZ$70,MATCH(S67,'Résult. ML'!$B$10:$AZ$10,0),0)</f>
        <v>#N/A</v>
      </c>
      <c r="T68" s="118" t="e">
        <f>VLOOKUP($C$2,'Résult. ML'!$B$11:$AZ$70,MATCH(T67,'Résult. ML'!$B$10:$AZ$10,0),0)</f>
        <v>#N/A</v>
      </c>
      <c r="U68" s="118" t="e">
        <f>VLOOKUP($C$2,'Résult. ML'!$B$11:$AZ$70,MATCH(U67,'Résult. ML'!$B$10:$AZ$10,0),0)</f>
        <v>#N/A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>SUM(H54:H68)</f>
        <v>0</v>
      </c>
      <c r="D70" s="309" t="s">
        <v>96</v>
      </c>
      <c r="E70" s="51"/>
      <c r="F70" s="256">
        <f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 t="e">
        <f>VLOOKUP($C$2,'Résult. ML'!$B$11:$AZ$70,MATCH(T69,'Résult. ML'!$B$10:$AZ$10,0),0)</f>
        <v>#N/A</v>
      </c>
      <c r="U70" s="118" t="e">
        <f>VLOOKUP($C$2,'Résult. ML'!$B$11:$AZ$70,MATCH(U69,'Résult. ML'!$B$10:$AZ$10,0),0)</f>
        <v>#N/A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>COUNTIF(N74:T74,1)</f>
        <v>0</v>
      </c>
      <c r="I73" s="309" t="s">
        <v>19</v>
      </c>
      <c r="K73" s="256">
        <f t="shared" ref="K73" si="7">H73/4</f>
        <v>0</v>
      </c>
      <c r="L73" s="20">
        <f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 t="e">
        <f>VLOOKUP($C$2,'Résult. ML'!$B$11:$AZ$70,MATCH(N73,'Résult. ML'!$B$10:$AZ$10,0),0)</f>
        <v>#N/A</v>
      </c>
      <c r="O74" s="118" t="e">
        <f>VLOOKUP($C$2,'Résult. ML'!$B$11:$AZ$70,MATCH(O73,'Résult. ML'!$B$10:$AZ$10,0),0)</f>
        <v>#N/A</v>
      </c>
      <c r="P74" s="118" t="e">
        <f>VLOOKUP($C$2,'Résult. ML'!$B$11:$AZ$70,MATCH(P73,'Résult. ML'!$B$10:$AZ$10,0),0)</f>
        <v>#N/A</v>
      </c>
      <c r="Q74" s="118" t="e">
        <f>VLOOKUP($C$2,'Résult. ML'!$B$11:$AZ$70,MATCH(Q73,'Résult. ML'!$B$10:$AZ$10,0),0)</f>
        <v>#N/A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>COUNTIF(N77:T77,1)</f>
        <v>0</v>
      </c>
      <c r="I76" s="309" t="s">
        <v>18</v>
      </c>
      <c r="K76" s="286">
        <f t="shared" ref="K76" si="8">H76</f>
        <v>0</v>
      </c>
      <c r="L76" s="20">
        <f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 t="e">
        <f>VLOOKUP($C$2,'Résult. ML'!$B$11:$AZ$70,MATCH(N76,'Résult. ML'!$B$10:$AZ$10,0),0)</f>
        <v>#N/A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si="9">SUM(H73:H77)</f>
        <v>0</v>
      </c>
      <c r="D79" s="309" t="s">
        <v>64</v>
      </c>
      <c r="E79" s="51"/>
      <c r="F79" s="256">
        <f t="shared" ref="F79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>COUNTIF(N83:T83,1)</f>
        <v>0</v>
      </c>
      <c r="I82" s="309" t="s">
        <v>16</v>
      </c>
      <c r="K82" s="256">
        <f t="shared" ref="K82" si="11">H82/2</f>
        <v>0</v>
      </c>
      <c r="L82" s="20">
        <f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 t="e">
        <f>VLOOKUP($C$2,'Résult. ML'!$B$11:$AZ$70,MATCH(N82,'Résult. ML'!$B$10:$AZ$10,0),0)</f>
        <v>#N/A</v>
      </c>
      <c r="O83" s="118" t="e">
        <f>VLOOKUP($C$2,'Résult. ML'!$B$11:$AZ$70,MATCH(O82,'Résult. ML'!$B$10:$AZ$10,0),0)</f>
        <v>#N/A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>COUNTIF(N86:T86,1)</f>
        <v>0</v>
      </c>
      <c r="I85" s="309" t="s">
        <v>16</v>
      </c>
      <c r="K85" s="256">
        <f t="shared" ref="K85" si="12">H85/2</f>
        <v>0</v>
      </c>
      <c r="L85" s="20">
        <f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 t="e">
        <f>VLOOKUP($C$2,'Résult. ML'!$B$11:$AZ$70,MATCH(N85,'Résult. ML'!$B$10:$AZ$10,0),0)</f>
        <v>#N/A</v>
      </c>
      <c r="O86" s="118" t="e">
        <f>VLOOKUP($C$2,'Résult. ML'!$B$11:$AZ$70,MATCH(O85,'Résult. ML'!$B$10:$AZ$10,0),0)</f>
        <v>#N/A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>SUM(H82:H86)</f>
        <v>0</v>
      </c>
      <c r="D88" s="309" t="s">
        <v>19</v>
      </c>
      <c r="E88" s="51"/>
      <c r="F88" s="256">
        <f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>COUNTIF(N92:T92,1)</f>
        <v>0</v>
      </c>
      <c r="I91" s="309" t="s">
        <v>15</v>
      </c>
      <c r="K91" s="256">
        <f>H91/3</f>
        <v>0</v>
      </c>
      <c r="L91" s="20">
        <f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 t="e">
        <f>VLOOKUP($C$2,'Résult. ML'!$B$11:$AZ$70,MATCH(N91,'Résult. ML'!$B$10:$AZ$10,0),0)</f>
        <v>#N/A</v>
      </c>
      <c r="O92" s="118" t="e">
        <f>VLOOKUP($C$2,'Résult. ML'!$B$11:$AZ$70,MATCH(O91,'Résult. ML'!$B$10:$AZ$10,0),0)</f>
        <v>#N/A</v>
      </c>
      <c r="P92" s="118" t="e">
        <f>VLOOKUP($C$2,'Résult. ML'!$B$11:$AZ$70,MATCH(P91,'Résult. ML'!$B$10:$AZ$10,0),0)</f>
        <v>#N/A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>SUM(H91:H92)</f>
        <v>0</v>
      </c>
      <c r="D94" s="309" t="s">
        <v>15</v>
      </c>
      <c r="E94" s="51"/>
      <c r="F94" s="256">
        <f t="shared" ref="F94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>COUNTIF(N98:T98,1)</f>
        <v>0</v>
      </c>
      <c r="I97" s="309" t="s">
        <v>18</v>
      </c>
      <c r="K97" s="256">
        <f t="shared" ref="K97" si="14">H97</f>
        <v>0</v>
      </c>
      <c r="L97" s="20">
        <f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 t="e">
        <f>VLOOKUP($C$2,'Résult. ML'!$B$11:$AZ$70,MATCH(N97,'Résult. ML'!$B$10:$AZ$10,0),0)</f>
        <v>#N/A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>COUNTIF(N101:Q101,1)</f>
        <v>0</v>
      </c>
      <c r="I100" s="309" t="s">
        <v>18</v>
      </c>
      <c r="K100" s="256">
        <f t="shared" ref="K100" si="15">H100</f>
        <v>0</v>
      </c>
      <c r="L100" s="20">
        <f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 t="e">
        <f>VLOOKUP($C$2,'Résult. ML'!$B$11:$AZ$70,MATCH(N100,'Résult. ML'!$B$10:$AZ$10,0),0)</f>
        <v>#N/A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>SUM(H97:H100)</f>
        <v>0</v>
      </c>
      <c r="D103" s="309" t="s">
        <v>16</v>
      </c>
      <c r="E103" s="51"/>
      <c r="F103" s="256">
        <f t="shared" ref="F103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>COUNTIF(N107:S107,1)</f>
        <v>0</v>
      </c>
      <c r="I106" s="309" t="s">
        <v>16</v>
      </c>
      <c r="K106" s="256">
        <f t="shared" ref="K106" si="17">H106/2</f>
        <v>0</v>
      </c>
      <c r="L106" s="20">
        <f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 t="e">
        <f>VLOOKUP($C$2,'Résult. ML'!$B$11:$AZ$70,MATCH(N106,'Résult. ML'!$B$10:$AZ$10,0),0)</f>
        <v>#N/A</v>
      </c>
      <c r="O107" s="118" t="e">
        <f>VLOOKUP($C$2,'Résult. ML'!$B$11:$AZ$70,MATCH(O106,'Résult. ML'!$B$10:$AZ$10,0),0)</f>
        <v>#N/A</v>
      </c>
      <c r="P107" s="117"/>
      <c r="Q107" s="117"/>
      <c r="R107" s="117"/>
      <c r="S107" s="117"/>
      <c r="T107" s="117"/>
      <c r="X10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>SUM(H106:H107)</f>
        <v>0</v>
      </c>
      <c r="D109" s="309" t="s">
        <v>16</v>
      </c>
      <c r="E109" s="51"/>
      <c r="F109" s="256">
        <f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>COUNTIF(N113:R113,1)</f>
        <v>0</v>
      </c>
      <c r="I112" s="309" t="s">
        <v>18</v>
      </c>
      <c r="K112" s="256">
        <f>H112</f>
        <v>0</v>
      </c>
      <c r="L112" s="20">
        <f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 t="e">
        <f>VLOOKUP($C$2,'Résult. ML'!$B$11:$AZ$70,MATCH(N112,'Résult. ML'!$B$10:$AZ$10,0),0)</f>
        <v>#N/A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>SUM(H112)</f>
        <v>0</v>
      </c>
      <c r="D115" s="309" t="s">
        <v>18</v>
      </c>
      <c r="E115" s="51"/>
      <c r="F115" s="256">
        <f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>COUNTIF(N119:T119,1)</f>
        <v>0</v>
      </c>
      <c r="I118" s="309" t="s">
        <v>18</v>
      </c>
      <c r="K118" s="256">
        <f t="shared" ref="K118" si="18">H118</f>
        <v>0</v>
      </c>
      <c r="L118" s="20">
        <f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 t="e">
        <f>VLOOKUP($C$2,'Résult. ML'!$B$11:$AZ$70,MATCH(N118,'Résult. ML'!$B$10:$AZ$10,0),0)</f>
        <v>#N/A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>SUM(H118:H119)</f>
        <v>0</v>
      </c>
      <c r="D121" s="309" t="s">
        <v>18</v>
      </c>
      <c r="E121" s="51"/>
      <c r="F121" s="256">
        <f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27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>COUNTIF(N125:S125,1)</f>
        <v>0</v>
      </c>
      <c r="I124" s="309" t="s">
        <v>15</v>
      </c>
      <c r="K124" s="256">
        <f>H124/3</f>
        <v>0</v>
      </c>
      <c r="L124" s="20">
        <f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 t="e">
        <f>VLOOKUP($C$2,'Résult. ML'!$B$11:$AZ$70,MATCH(N124,'Résult. ML'!$B$10:$AZ$10,0),0)</f>
        <v>#N/A</v>
      </c>
      <c r="O125" s="118" t="e">
        <f>VLOOKUP($C$2,'Résult. ML'!$B$11:$AZ$70,MATCH(O124,'Résult. ML'!$B$10:$AZ$10,0),0)</f>
        <v>#N/A</v>
      </c>
      <c r="P125" s="118" t="e">
        <f>VLOOKUP($C$2,'Résult. ML'!$B$11:$AZ$70,MATCH(P124,'Résult. ML'!$B$10:$AZ$10,0),0)</f>
        <v>#N/A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>COUNTIF(N128:Q128,1)</f>
        <v>0</v>
      </c>
      <c r="I127" s="309" t="s">
        <v>18</v>
      </c>
      <c r="K127" s="256">
        <f t="shared" ref="K127" si="19">H127</f>
        <v>0</v>
      </c>
      <c r="L127" s="20">
        <f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 t="e">
        <f>VLOOKUP($C$2,'Résult. ML'!$B$11:$AZ$70,MATCH(N127,'Résult. ML'!$B$10:$AZ$10,0),0)</f>
        <v>#N/A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>SUM(H124)</f>
        <v>0</v>
      </c>
      <c r="D130" s="309" t="s">
        <v>19</v>
      </c>
      <c r="E130" s="51"/>
      <c r="F130" s="286">
        <f t="shared" ref="F130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27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si="21">COUNTIF(N134:U136,1)</f>
        <v>0</v>
      </c>
      <c r="I133" s="309" t="s">
        <v>17</v>
      </c>
      <c r="K133" s="256">
        <f>H133/10</f>
        <v>0</v>
      </c>
      <c r="L133" s="20">
        <f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 t="e">
        <f>VLOOKUP($C$2,'Résult. ML'!$B$11:$AZ$70,MATCH(N133,'Résult. ML'!$B$10:$AZ$10,0),0)</f>
        <v>#N/A</v>
      </c>
      <c r="O134" s="118" t="e">
        <f>VLOOKUP($C$2,'Résult. ML'!$B$11:$AZ$70,MATCH(O133,'Résult. ML'!$B$10:$AZ$10,0),0)</f>
        <v>#N/A</v>
      </c>
      <c r="P134" s="118" t="e">
        <f>VLOOKUP($C$2,'Résult. ML'!$B$11:$AZ$70,MATCH(P133,'Résult. ML'!$B$10:$AZ$10,0),0)</f>
        <v>#N/A</v>
      </c>
      <c r="Q134" s="118" t="e">
        <f>VLOOKUP($C$2,'Résult. ML'!$B$11:$AZ$70,MATCH(Q133,'Résult. ML'!$B$10:$AZ$10,0),0)</f>
        <v>#N/A</v>
      </c>
      <c r="R134" s="118" t="e">
        <f>VLOOKUP($C$2,'Résult. ML'!$B$11:$AZ$70,MATCH(R133,'Résult. ML'!$B$10:$AZ$10,0),0)</f>
        <v>#N/A</v>
      </c>
      <c r="S134" s="118" t="e">
        <f>VLOOKUP($C$2,'Résult. ML'!$B$11:$AZ$70,MATCH(S133,'Résult. ML'!$B$10:$AZ$10,0),0)</f>
        <v>#N/A</v>
      </c>
      <c r="T134" s="118" t="e">
        <f>VLOOKUP($C$2,'Résult. ML'!$B$11:$AZ$70,MATCH(T133,'Résult. ML'!$B$10:$AZ$10,0),0)</f>
        <v>#N/A</v>
      </c>
      <c r="U134" s="118" t="e">
        <f>VLOOKUP($C$2,'Résult. ML'!$B$11:$AZ$70,MATCH(U133,'Résult. ML'!$B$10:$AZ$10,0),0)</f>
        <v>#N/A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55" t="s">
        <v>20</v>
      </c>
      <c r="C136" s="56">
        <f>SUM(H133)</f>
        <v>0</v>
      </c>
      <c r="D136" s="57" t="s">
        <v>17</v>
      </c>
      <c r="E136" s="51"/>
      <c r="F136" s="58">
        <f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 t="e">
        <f>VLOOKUP($C$2,'Résult. ML'!$B$11:$AZ$70,MATCH(S135,'Résult. ML'!$B$10:$AZ$10,0),0)</f>
        <v>#N/A</v>
      </c>
      <c r="T136" s="118" t="e">
        <f>VLOOKUP($C$2,'Résult. ML'!$B$11:$AZ$70,MATCH(T135,'Résult. ML'!$B$10:$AZ$10,0),0)</f>
        <v>#N/A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>SUM(H64:H134)</f>
        <v>0</v>
      </c>
      <c r="D139" s="313" t="s">
        <v>120</v>
      </c>
      <c r="F139" s="315">
        <f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heet="1" selectLockedCells="1"/>
  <mergeCells count="187">
    <mergeCell ref="K127:K128"/>
    <mergeCell ref="B121:B122"/>
    <mergeCell ref="C121:C122"/>
    <mergeCell ref="D121:D122"/>
    <mergeCell ref="F121:F122"/>
    <mergeCell ref="A62:U62"/>
    <mergeCell ref="H112:H113"/>
    <mergeCell ref="I112:I113"/>
    <mergeCell ref="B115:B116"/>
    <mergeCell ref="C115:C116"/>
    <mergeCell ref="D115:D116"/>
    <mergeCell ref="F115:F116"/>
    <mergeCell ref="A118:A122"/>
    <mergeCell ref="H118:H119"/>
    <mergeCell ref="I118:I119"/>
    <mergeCell ref="A64:A71"/>
    <mergeCell ref="A73:A80"/>
    <mergeCell ref="B94:B95"/>
    <mergeCell ref="C94:C95"/>
    <mergeCell ref="D94:D95"/>
    <mergeCell ref="F94:F95"/>
    <mergeCell ref="A124:A131"/>
    <mergeCell ref="D88:D89"/>
    <mergeCell ref="F88:F89"/>
    <mergeCell ref="A82:A89"/>
    <mergeCell ref="F103:F104"/>
    <mergeCell ref="C88:C89"/>
    <mergeCell ref="B109:B110"/>
    <mergeCell ref="C109:C110"/>
    <mergeCell ref="D109:D110"/>
    <mergeCell ref="F109:F110"/>
    <mergeCell ref="B82:F83"/>
    <mergeCell ref="B88:B89"/>
    <mergeCell ref="F55:F56"/>
    <mergeCell ref="B55:B56"/>
    <mergeCell ref="C55:C56"/>
    <mergeCell ref="B133:F134"/>
    <mergeCell ref="A112:A116"/>
    <mergeCell ref="B112:F113"/>
    <mergeCell ref="B49:F50"/>
    <mergeCell ref="B124:F125"/>
    <mergeCell ref="B70:B71"/>
    <mergeCell ref="C70:C71"/>
    <mergeCell ref="D70:D71"/>
    <mergeCell ref="B118:F119"/>
    <mergeCell ref="A91:A95"/>
    <mergeCell ref="A97:A104"/>
    <mergeCell ref="A106:A110"/>
    <mergeCell ref="B64:F65"/>
    <mergeCell ref="B85:F86"/>
    <mergeCell ref="A133:A136"/>
    <mergeCell ref="B103:B104"/>
    <mergeCell ref="C103:C104"/>
    <mergeCell ref="D103:D104"/>
    <mergeCell ref="C79:C80"/>
    <mergeCell ref="D79:D80"/>
    <mergeCell ref="B97:F98"/>
    <mergeCell ref="B67:F68"/>
    <mergeCell ref="B73:F74"/>
    <mergeCell ref="B76:F77"/>
    <mergeCell ref="F70:F71"/>
    <mergeCell ref="H124:H125"/>
    <mergeCell ref="H133:H134"/>
    <mergeCell ref="I133:I134"/>
    <mergeCell ref="I124:I125"/>
    <mergeCell ref="H106:H107"/>
    <mergeCell ref="H127:H128"/>
    <mergeCell ref="I127:I128"/>
    <mergeCell ref="B106:F107"/>
    <mergeCell ref="F79:F80"/>
    <mergeCell ref="B79:B80"/>
    <mergeCell ref="B130:B131"/>
    <mergeCell ref="C130:C131"/>
    <mergeCell ref="D130:D131"/>
    <mergeCell ref="F130:F131"/>
    <mergeCell ref="B127:F128"/>
    <mergeCell ref="H64:H65"/>
    <mergeCell ref="H67:H68"/>
    <mergeCell ref="H73:H74"/>
    <mergeCell ref="H76:H77"/>
    <mergeCell ref="H82:H83"/>
    <mergeCell ref="I67:I68"/>
    <mergeCell ref="I73:I74"/>
    <mergeCell ref="I76:I77"/>
    <mergeCell ref="I106:I107"/>
    <mergeCell ref="I82:I83"/>
    <mergeCell ref="I91:I92"/>
    <mergeCell ref="H85:H86"/>
    <mergeCell ref="I85:I86"/>
    <mergeCell ref="H91:H92"/>
    <mergeCell ref="H97:H98"/>
    <mergeCell ref="A139:B140"/>
    <mergeCell ref="C139:C140"/>
    <mergeCell ref="D139:D140"/>
    <mergeCell ref="F139:F140"/>
    <mergeCell ref="K133:K134"/>
    <mergeCell ref="H6:H7"/>
    <mergeCell ref="H9:H10"/>
    <mergeCell ref="H12:H13"/>
    <mergeCell ref="H15:H16"/>
    <mergeCell ref="H18:H19"/>
    <mergeCell ref="H21:H22"/>
    <mergeCell ref="K118:K119"/>
    <mergeCell ref="K124:K125"/>
    <mergeCell ref="K106:K107"/>
    <mergeCell ref="K112:K113"/>
    <mergeCell ref="K100:K101"/>
    <mergeCell ref="H100:H101"/>
    <mergeCell ref="I100:I101"/>
    <mergeCell ref="K91:K92"/>
    <mergeCell ref="K97:K98"/>
    <mergeCell ref="I6:I7"/>
    <mergeCell ref="K67:K68"/>
    <mergeCell ref="K73:K74"/>
    <mergeCell ref="K76:K77"/>
    <mergeCell ref="A4:U4"/>
    <mergeCell ref="B100:F101"/>
    <mergeCell ref="B91:F92"/>
    <mergeCell ref="B52:F53"/>
    <mergeCell ref="B18:F19"/>
    <mergeCell ref="K18:K19"/>
    <mergeCell ref="B21:F22"/>
    <mergeCell ref="K21:K22"/>
    <mergeCell ref="K49:K50"/>
    <mergeCell ref="K52:K53"/>
    <mergeCell ref="B27:F28"/>
    <mergeCell ref="B24:F25"/>
    <mergeCell ref="B6:F7"/>
    <mergeCell ref="K6:K7"/>
    <mergeCell ref="B9:F10"/>
    <mergeCell ref="K9:K10"/>
    <mergeCell ref="K15:K16"/>
    <mergeCell ref="K64:K65"/>
    <mergeCell ref="I97:I98"/>
    <mergeCell ref="I49:I50"/>
    <mergeCell ref="I52:I53"/>
    <mergeCell ref="K85:K86"/>
    <mergeCell ref="K82:K83"/>
    <mergeCell ref="I64:I65"/>
    <mergeCell ref="H24:H25"/>
    <mergeCell ref="I27:I28"/>
    <mergeCell ref="I9:I10"/>
    <mergeCell ref="I12:I13"/>
    <mergeCell ref="I15:I16"/>
    <mergeCell ref="I18:I19"/>
    <mergeCell ref="I21:I22"/>
    <mergeCell ref="I24:I25"/>
    <mergeCell ref="C58:C59"/>
    <mergeCell ref="D58:D59"/>
    <mergeCell ref="F58:F59"/>
    <mergeCell ref="B12:F13"/>
    <mergeCell ref="H27:H28"/>
    <mergeCell ref="H52:H53"/>
    <mergeCell ref="H49:H50"/>
    <mergeCell ref="C36:C37"/>
    <mergeCell ref="D36:D37"/>
    <mergeCell ref="A58:B59"/>
    <mergeCell ref="F36:F37"/>
    <mergeCell ref="A6:A37"/>
    <mergeCell ref="B36:B37"/>
    <mergeCell ref="A40:A56"/>
    <mergeCell ref="B30:F31"/>
    <mergeCell ref="D55:D56"/>
    <mergeCell ref="C2:J2"/>
    <mergeCell ref="H30:H31"/>
    <mergeCell ref="I30:I31"/>
    <mergeCell ref="K30:K31"/>
    <mergeCell ref="B43:F44"/>
    <mergeCell ref="H43:H44"/>
    <mergeCell ref="I43:I44"/>
    <mergeCell ref="K43:K44"/>
    <mergeCell ref="B46:F47"/>
    <mergeCell ref="H46:H47"/>
    <mergeCell ref="I46:I47"/>
    <mergeCell ref="K46:K47"/>
    <mergeCell ref="B40:F41"/>
    <mergeCell ref="K33:K34"/>
    <mergeCell ref="K40:K41"/>
    <mergeCell ref="H33:H34"/>
    <mergeCell ref="H40:H41"/>
    <mergeCell ref="I33:I34"/>
    <mergeCell ref="I40:I41"/>
    <mergeCell ref="B33:F34"/>
    <mergeCell ref="K12:K13"/>
    <mergeCell ref="B15:F16"/>
    <mergeCell ref="K24:K25"/>
    <mergeCell ref="K27:K28"/>
  </mergeCells>
  <conditionalFormatting sqref="N7:P7 N10 N13:O13 N16:P16 N19:P19 N22:P22 N25 N28 N34:O34 N41 N53:O53 N65:U65 N68:U68 T70:U70 N74:Q74 N77 N83:O83 N98 N101 N134:U134 S136:T136">
    <cfRule type="cellIs" dxfId="1627" priority="97" stopIfTrue="1" operator="equal">
      <formula>0</formula>
    </cfRule>
  </conditionalFormatting>
  <conditionalFormatting sqref="N7:P7 N10 N13:O13 N16:P16 N19:P19 N22:P22 N25 N28 N34:O34 N41 N53:O53 N65:U65 N68:U68 T70:U70 N74:Q74 N77 N83:O83 N98 N101 N134:U134 S136:T136">
    <cfRule type="cellIs" dxfId="1626" priority="96" stopIfTrue="1" operator="equal">
      <formula>1</formula>
    </cfRule>
  </conditionalFormatting>
  <conditionalFormatting sqref="N65:U65 N68:U68 T70:U70 N74:Q74 N77 N83:O83 N98 N101 N134:U134 S136:T136">
    <cfRule type="cellIs" dxfId="1625" priority="100" stopIfTrue="1" operator="equal">
      <formula>9</formula>
    </cfRule>
  </conditionalFormatting>
  <conditionalFormatting sqref="N50:Q50 N47 N44:O44 N31">
    <cfRule type="cellIs" dxfId="1624" priority="5" stopIfTrue="1" operator="equal">
      <formula>0</formula>
    </cfRule>
  </conditionalFormatting>
  <conditionalFormatting sqref="N50:Q50 N47 N44:O44 N31">
    <cfRule type="cellIs" dxfId="1623" priority="4" stopIfTrue="1" operator="equal">
      <formula>1</formula>
    </cfRule>
  </conditionalFormatting>
  <conditionalFormatting sqref="N128 N125:P125 N119 N113 N107:O107 N92:P92 N86:O86">
    <cfRule type="cellIs" dxfId="1622" priority="2" stopIfTrue="1" operator="equal">
      <formula>0</formula>
    </cfRule>
  </conditionalFormatting>
  <conditionalFormatting sqref="N128 N125:P125 N119 N113 N107:O107 N92:P92 N86:O86">
    <cfRule type="cellIs" dxfId="1621" priority="1" stopIfTrue="1" operator="equal">
      <formula>1</formula>
    </cfRule>
  </conditionalFormatting>
  <conditionalFormatting sqref="N128 N125:P125 N119 N113 N107:O107 N92:P92 N86:O86">
    <cfRule type="cellIs" dxfId="1620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'Liste élèves'!$B$11:$B$70</xm:f>
          </x14:formula1>
          <xm:sqref>C2:J2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11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heet="1" selectLockedCells="1"/>
  <mergeCells count="187">
    <mergeCell ref="I9:I10"/>
    <mergeCell ref="K9:K10"/>
    <mergeCell ref="B12:F13"/>
    <mergeCell ref="H12:H13"/>
    <mergeCell ref="I12:I13"/>
    <mergeCell ref="K12:K13"/>
    <mergeCell ref="A4:U4"/>
    <mergeCell ref="A6:A37"/>
    <mergeCell ref="B6:F7"/>
    <mergeCell ref="H6:H7"/>
    <mergeCell ref="I6:I7"/>
    <mergeCell ref="K6:K7"/>
    <mergeCell ref="B9:F10"/>
    <mergeCell ref="H9:H10"/>
    <mergeCell ref="B21:F22"/>
    <mergeCell ref="H21:H22"/>
    <mergeCell ref="I21:I22"/>
    <mergeCell ref="K21:K22"/>
    <mergeCell ref="B24:F25"/>
    <mergeCell ref="H24:H25"/>
    <mergeCell ref="I24:I25"/>
    <mergeCell ref="K24:K25"/>
    <mergeCell ref="B15:F16"/>
    <mergeCell ref="H15:H16"/>
    <mergeCell ref="I15:I16"/>
    <mergeCell ref="K15:K16"/>
    <mergeCell ref="B18:F19"/>
    <mergeCell ref="H18:H19"/>
    <mergeCell ref="I18:I19"/>
    <mergeCell ref="K18:K19"/>
    <mergeCell ref="B33:F34"/>
    <mergeCell ref="H33:H34"/>
    <mergeCell ref="I33:I34"/>
    <mergeCell ref="K33:K34"/>
    <mergeCell ref="B36:B37"/>
    <mergeCell ref="C36:C37"/>
    <mergeCell ref="D36:D37"/>
    <mergeCell ref="F36:F37"/>
    <mergeCell ref="B27:F28"/>
    <mergeCell ref="H27:H28"/>
    <mergeCell ref="I27:I28"/>
    <mergeCell ref="K27:K28"/>
    <mergeCell ref="B30:F31"/>
    <mergeCell ref="H30:H31"/>
    <mergeCell ref="I30:I31"/>
    <mergeCell ref="K30:K31"/>
    <mergeCell ref="A40:A56"/>
    <mergeCell ref="B40:F41"/>
    <mergeCell ref="H40:H41"/>
    <mergeCell ref="I40:I41"/>
    <mergeCell ref="K40:K41"/>
    <mergeCell ref="B43:F44"/>
    <mergeCell ref="H43:H44"/>
    <mergeCell ref="I43:I44"/>
    <mergeCell ref="K43:K44"/>
    <mergeCell ref="B46:F47"/>
    <mergeCell ref="B52:F53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C2:G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  <mergeCell ref="A118:A122"/>
  </mergeCells>
  <conditionalFormatting sqref="N98 N101 N7:P7 N10 N16:P16 N19:P19 N25 N28 N41 N50:O50 N53:O53 N13:O13 N22:P22 N34:O34 N65:U65 N74:Q74 N77 N83:O83 N92:O92 N107:O107 N68:U68 T70:U70 N134:U134 S136:T136">
    <cfRule type="cellIs" dxfId="1619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618" priority="25" stopIfTrue="1" operator="equal">
      <formula>1</formula>
    </cfRule>
  </conditionalFormatting>
  <conditionalFormatting sqref="N98 N101 N65:U65 N74:Q74 N77 N83:O83 N92:O92 N107:O107 N68:U68 T70:U70 N134:U134 S136:T136">
    <cfRule type="cellIs" dxfId="1617" priority="27" stopIfTrue="1" operator="equal">
      <formula>9</formula>
    </cfRule>
  </conditionalFormatting>
  <conditionalFormatting sqref="N31">
    <cfRule type="cellIs" dxfId="1616" priority="22" stopIfTrue="1" operator="equal">
      <formula>0</formula>
    </cfRule>
  </conditionalFormatting>
  <conditionalFormatting sqref="N31">
    <cfRule type="cellIs" dxfId="1615" priority="21" stopIfTrue="1" operator="equal">
      <formula>1</formula>
    </cfRule>
  </conditionalFormatting>
  <conditionalFormatting sqref="P50:Q50">
    <cfRule type="cellIs" dxfId="1614" priority="24" stopIfTrue="1" operator="equal">
      <formula>0</formula>
    </cfRule>
  </conditionalFormatting>
  <conditionalFormatting sqref="P50:Q50">
    <cfRule type="cellIs" dxfId="1613" priority="23" stopIfTrue="1" operator="equal">
      <formula>1</formula>
    </cfRule>
  </conditionalFormatting>
  <conditionalFormatting sqref="N44:O44 N47">
    <cfRule type="cellIs" dxfId="1612" priority="20" stopIfTrue="1" operator="equal">
      <formula>0</formula>
    </cfRule>
  </conditionalFormatting>
  <conditionalFormatting sqref="N44:O44 N47">
    <cfRule type="cellIs" dxfId="1611" priority="19" stopIfTrue="1" operator="equal">
      <formula>1</formula>
    </cfRule>
  </conditionalFormatting>
  <conditionalFormatting sqref="P92">
    <cfRule type="cellIs" dxfId="1610" priority="14" stopIfTrue="1" operator="equal">
      <formula>0</formula>
    </cfRule>
  </conditionalFormatting>
  <conditionalFormatting sqref="P92">
    <cfRule type="cellIs" dxfId="1609" priority="13" stopIfTrue="1" operator="equal">
      <formula>1</formula>
    </cfRule>
  </conditionalFormatting>
  <conditionalFormatting sqref="P92">
    <cfRule type="cellIs" dxfId="1608" priority="15" stopIfTrue="1" operator="equal">
      <formula>9</formula>
    </cfRule>
  </conditionalFormatting>
  <conditionalFormatting sqref="N86:O86">
    <cfRule type="cellIs" dxfId="1607" priority="17" stopIfTrue="1" operator="equal">
      <formula>0</formula>
    </cfRule>
  </conditionalFormatting>
  <conditionalFormatting sqref="N86:O86">
    <cfRule type="cellIs" dxfId="1606" priority="16" stopIfTrue="1" operator="equal">
      <formula>1</formula>
    </cfRule>
  </conditionalFormatting>
  <conditionalFormatting sqref="N86:O86">
    <cfRule type="cellIs" dxfId="1605" priority="18" stopIfTrue="1" operator="equal">
      <formula>9</formula>
    </cfRule>
  </conditionalFormatting>
  <conditionalFormatting sqref="N119">
    <cfRule type="cellIs" dxfId="1604" priority="8" stopIfTrue="1" operator="equal">
      <formula>0</formula>
    </cfRule>
  </conditionalFormatting>
  <conditionalFormatting sqref="N119">
    <cfRule type="cellIs" dxfId="1603" priority="7" stopIfTrue="1" operator="equal">
      <formula>1</formula>
    </cfRule>
  </conditionalFormatting>
  <conditionalFormatting sqref="N119">
    <cfRule type="cellIs" dxfId="1602" priority="9" stopIfTrue="1" operator="equal">
      <formula>9</formula>
    </cfRule>
  </conditionalFormatting>
  <conditionalFormatting sqref="N113">
    <cfRule type="cellIs" dxfId="1601" priority="11" stopIfTrue="1" operator="equal">
      <formula>0</formula>
    </cfRule>
  </conditionalFormatting>
  <conditionalFormatting sqref="N113">
    <cfRule type="cellIs" dxfId="1600" priority="10" stopIfTrue="1" operator="equal">
      <formula>1</formula>
    </cfRule>
  </conditionalFormatting>
  <conditionalFormatting sqref="N113">
    <cfRule type="cellIs" dxfId="1599" priority="12" stopIfTrue="1" operator="equal">
      <formula>9</formula>
    </cfRule>
  </conditionalFormatting>
  <conditionalFormatting sqref="N125:P125">
    <cfRule type="cellIs" dxfId="1598" priority="5" stopIfTrue="1" operator="equal">
      <formula>0</formula>
    </cfRule>
  </conditionalFormatting>
  <conditionalFormatting sqref="N125:P125">
    <cfRule type="cellIs" dxfId="1597" priority="4" stopIfTrue="1" operator="equal">
      <formula>1</formula>
    </cfRule>
  </conditionalFormatting>
  <conditionalFormatting sqref="N125:P125">
    <cfRule type="cellIs" dxfId="1596" priority="6" stopIfTrue="1" operator="equal">
      <formula>9</formula>
    </cfRule>
  </conditionalFormatting>
  <conditionalFormatting sqref="N128">
    <cfRule type="cellIs" dxfId="1595" priority="1" stopIfTrue="1" operator="equal">
      <formula>1</formula>
    </cfRule>
  </conditionalFormatting>
  <conditionalFormatting sqref="N128">
    <cfRule type="cellIs" dxfId="1594" priority="2" stopIfTrue="1" operator="equal">
      <formula>0</formula>
    </cfRule>
  </conditionalFormatting>
  <conditionalFormatting sqref="N128">
    <cfRule type="cellIs" dxfId="1593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40"/>
  <sheetViews>
    <sheetView zoomScale="120" zoomScaleNormal="120" workbookViewId="0"/>
  </sheetViews>
  <sheetFormatPr baseColWidth="10" defaultRowHeight="14.25" x14ac:dyDescent="0.2"/>
  <cols>
    <col min="1" max="1" width="5.875" style="35" customWidth="1"/>
    <col min="2" max="2" width="8.75" customWidth="1"/>
    <col min="3" max="4" width="10.625" customWidth="1"/>
    <col min="5" max="5" width="4.25" customWidth="1"/>
    <col min="6" max="6" width="7.5" customWidth="1"/>
    <col min="7" max="7" width="1.5" customWidth="1"/>
    <col min="8" max="8" width="2.625" style="22" customWidth="1"/>
    <col min="9" max="9" width="4.375" style="18" customWidth="1"/>
    <col min="10" max="10" width="1.5" customWidth="1"/>
    <col min="11" max="11" width="6.875" style="18" customWidth="1"/>
    <col min="12" max="12" width="1.625" style="18" customWidth="1"/>
    <col min="13" max="13" width="3.625" style="37" customWidth="1"/>
    <col min="14" max="16" width="2.5" style="40" customWidth="1"/>
    <col min="17" max="24" width="2.5" style="41" customWidth="1"/>
  </cols>
  <sheetData>
    <row r="1" spans="1:24" ht="7.5" customHeight="1" x14ac:dyDescent="0.2">
      <c r="A1" s="153">
        <v>12</v>
      </c>
    </row>
    <row r="2" spans="1:24" ht="18" customHeight="1" x14ac:dyDescent="0.25">
      <c r="B2" s="46" t="s">
        <v>9</v>
      </c>
      <c r="C2" s="319">
        <f ca="1">INDIRECT("'Liste élèves'!B"&amp;A1)</f>
        <v>0</v>
      </c>
      <c r="D2" s="320"/>
      <c r="E2" s="320"/>
      <c r="F2" s="320"/>
      <c r="G2" s="320"/>
      <c r="H2" s="31"/>
      <c r="I2" s="31"/>
      <c r="J2" s="37"/>
      <c r="K2" s="40"/>
      <c r="L2" s="40"/>
      <c r="M2" s="40"/>
      <c r="N2" s="41"/>
      <c r="O2" s="41"/>
      <c r="P2" s="41"/>
      <c r="V2"/>
      <c r="W2"/>
      <c r="X2"/>
    </row>
    <row r="3" spans="1:24" ht="7.5" customHeight="1" x14ac:dyDescent="0.2"/>
    <row r="4" spans="1:24" ht="18" x14ac:dyDescent="0.2">
      <c r="A4" s="257" t="s">
        <v>62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77"/>
      <c r="W4" s="77"/>
      <c r="X4"/>
    </row>
    <row r="5" spans="1:24" ht="9.75" customHeight="1" x14ac:dyDescent="0.2"/>
    <row r="6" spans="1:24" ht="6.95" customHeight="1" x14ac:dyDescent="0.2">
      <c r="A6" s="258" t="s">
        <v>25</v>
      </c>
      <c r="B6" s="250" t="s">
        <v>71</v>
      </c>
      <c r="C6" s="251"/>
      <c r="D6" s="251"/>
      <c r="E6" s="251"/>
      <c r="F6" s="252"/>
      <c r="H6" s="307">
        <f ca="1">COUNTIF(N7:P7,1)</f>
        <v>0</v>
      </c>
      <c r="I6" s="309" t="s">
        <v>15</v>
      </c>
      <c r="K6" s="256">
        <f ca="1">H6/3</f>
        <v>0</v>
      </c>
      <c r="L6" s="20">
        <f ca="1">1-K6</f>
        <v>1</v>
      </c>
      <c r="M6" s="38" t="s">
        <v>10</v>
      </c>
      <c r="N6" s="116">
        <v>1</v>
      </c>
      <c r="O6" s="116">
        <v>2</v>
      </c>
      <c r="P6" s="116">
        <v>3</v>
      </c>
      <c r="Q6" s="117"/>
      <c r="T6" s="40"/>
      <c r="X6" s="40"/>
    </row>
    <row r="7" spans="1:24" ht="6.95" customHeight="1" x14ac:dyDescent="0.2">
      <c r="A7" s="259"/>
      <c r="B7" s="253"/>
      <c r="C7" s="254"/>
      <c r="D7" s="254"/>
      <c r="E7" s="254"/>
      <c r="F7" s="255"/>
      <c r="H7" s="308"/>
      <c r="I7" s="310"/>
      <c r="K7" s="256"/>
      <c r="L7" s="20"/>
      <c r="M7" s="38" t="s">
        <v>1</v>
      </c>
      <c r="N7" s="118">
        <f ca="1">INDIRECT("'Résult. SP'!C"&amp;A1)</f>
        <v>0</v>
      </c>
      <c r="O7" s="118">
        <f ca="1">INDIRECT("'Résult. SP'!d"&amp;A1)</f>
        <v>0</v>
      </c>
      <c r="P7" s="118">
        <f ca="1">INDIRECT("'Résult. SP'!e"&amp;A1)</f>
        <v>0</v>
      </c>
      <c r="Q7" s="117"/>
      <c r="T7" s="40"/>
      <c r="X7" s="40"/>
    </row>
    <row r="8" spans="1:24" ht="6.95" customHeight="1" x14ac:dyDescent="0.2">
      <c r="A8" s="259"/>
      <c r="B8" s="76"/>
      <c r="C8" s="76"/>
      <c r="D8" s="76"/>
      <c r="E8" s="76"/>
      <c r="F8" s="76"/>
      <c r="L8" s="20"/>
      <c r="N8" s="118"/>
      <c r="O8" s="118"/>
      <c r="P8" s="118"/>
      <c r="Q8" s="117"/>
      <c r="T8" s="40"/>
      <c r="X8" s="40"/>
    </row>
    <row r="9" spans="1:24" ht="6.95" customHeight="1" x14ac:dyDescent="0.2">
      <c r="A9" s="259"/>
      <c r="B9" s="250" t="s">
        <v>72</v>
      </c>
      <c r="C9" s="251"/>
      <c r="D9" s="251"/>
      <c r="E9" s="251"/>
      <c r="F9" s="252"/>
      <c r="H9" s="307">
        <f ca="1">COUNTIF(N10:P10,1)</f>
        <v>0</v>
      </c>
      <c r="I9" s="309" t="s">
        <v>18</v>
      </c>
      <c r="K9" s="256">
        <f ca="1">H9</f>
        <v>0</v>
      </c>
      <c r="L9" s="20">
        <f ca="1">1-K9</f>
        <v>1</v>
      </c>
      <c r="M9" s="39" t="s">
        <v>10</v>
      </c>
      <c r="N9" s="119">
        <v>4</v>
      </c>
      <c r="O9" s="120"/>
      <c r="P9" s="120"/>
      <c r="Q9" s="117"/>
      <c r="T9" s="40"/>
      <c r="X9" s="40"/>
    </row>
    <row r="10" spans="1:24" ht="6.95" customHeight="1" x14ac:dyDescent="0.2">
      <c r="A10" s="259"/>
      <c r="B10" s="253"/>
      <c r="C10" s="254"/>
      <c r="D10" s="254"/>
      <c r="E10" s="254"/>
      <c r="F10" s="255"/>
      <c r="H10" s="308"/>
      <c r="I10" s="310"/>
      <c r="K10" s="256"/>
      <c r="L10" s="20"/>
      <c r="M10" s="39" t="s">
        <v>1</v>
      </c>
      <c r="N10" s="121">
        <f ca="1">INDIRECT("'Résult. SP'!f"&amp;A1)</f>
        <v>0</v>
      </c>
      <c r="O10" s="122"/>
      <c r="P10" s="122"/>
      <c r="Q10" s="117"/>
      <c r="T10" s="40"/>
      <c r="X10" s="40"/>
    </row>
    <row r="11" spans="1:24" ht="6.95" customHeight="1" x14ac:dyDescent="0.2">
      <c r="A11" s="259"/>
      <c r="B11" s="76"/>
      <c r="C11" s="76"/>
      <c r="D11" s="76"/>
      <c r="E11" s="76"/>
      <c r="F11" s="76"/>
      <c r="L11" s="20"/>
      <c r="N11" s="118"/>
      <c r="O11" s="118"/>
      <c r="P11" s="118"/>
      <c r="Q11" s="117"/>
      <c r="T11" s="40"/>
      <c r="X11" s="40"/>
    </row>
    <row r="12" spans="1:24" ht="6.95" customHeight="1" x14ac:dyDescent="0.2">
      <c r="A12" s="259"/>
      <c r="B12" s="250" t="s">
        <v>73</v>
      </c>
      <c r="C12" s="251"/>
      <c r="D12" s="251"/>
      <c r="E12" s="251"/>
      <c r="F12" s="252"/>
      <c r="H12" s="307">
        <f ca="1">COUNTIF(N13:O13,1)</f>
        <v>0</v>
      </c>
      <c r="I12" s="309" t="s">
        <v>16</v>
      </c>
      <c r="K12" s="256">
        <f ca="1">H12/2</f>
        <v>0</v>
      </c>
      <c r="L12" s="20">
        <f ca="1">1-K12</f>
        <v>1</v>
      </c>
      <c r="M12" s="39" t="s">
        <v>10</v>
      </c>
      <c r="N12" s="123">
        <v>5</v>
      </c>
      <c r="O12" s="123">
        <v>6</v>
      </c>
      <c r="P12" s="124"/>
      <c r="Q12" s="117"/>
      <c r="T12" s="40"/>
      <c r="X12" s="40"/>
    </row>
    <row r="13" spans="1:24" ht="6.95" customHeight="1" x14ac:dyDescent="0.2">
      <c r="A13" s="259"/>
      <c r="B13" s="253"/>
      <c r="C13" s="254"/>
      <c r="D13" s="254"/>
      <c r="E13" s="254"/>
      <c r="F13" s="255"/>
      <c r="H13" s="308"/>
      <c r="I13" s="310"/>
      <c r="K13" s="256"/>
      <c r="L13" s="20"/>
      <c r="M13" s="39" t="s">
        <v>1</v>
      </c>
      <c r="N13" s="118">
        <f ca="1">INDIRECT("'Résult. SP'!h"&amp;A1)</f>
        <v>0</v>
      </c>
      <c r="O13" s="118">
        <f ca="1">INDIRECT("'Résult. SP'!H"&amp;A1)</f>
        <v>0</v>
      </c>
      <c r="P13" s="122"/>
      <c r="Q13" s="117"/>
      <c r="T13" s="40"/>
      <c r="X13" s="40"/>
    </row>
    <row r="14" spans="1:24" ht="6.95" customHeight="1" x14ac:dyDescent="0.2">
      <c r="A14" s="259"/>
      <c r="B14" s="76"/>
      <c r="C14" s="76"/>
      <c r="D14" s="76"/>
      <c r="E14" s="76"/>
      <c r="F14" s="76"/>
      <c r="L14" s="20"/>
      <c r="N14" s="118"/>
      <c r="O14" s="118"/>
      <c r="P14" s="118"/>
      <c r="Q14" s="117"/>
    </row>
    <row r="15" spans="1:24" ht="6.95" customHeight="1" x14ac:dyDescent="0.2">
      <c r="A15" s="259"/>
      <c r="B15" s="250" t="s">
        <v>31</v>
      </c>
      <c r="C15" s="251"/>
      <c r="D15" s="251"/>
      <c r="E15" s="251"/>
      <c r="F15" s="252"/>
      <c r="H15" s="307">
        <f ca="1">COUNTIF(N16:P16,1)</f>
        <v>0</v>
      </c>
      <c r="I15" s="309" t="s">
        <v>15</v>
      </c>
      <c r="K15" s="256">
        <f ca="1">H15/3</f>
        <v>0</v>
      </c>
      <c r="L15" s="20">
        <f ca="1">1-K15</f>
        <v>1</v>
      </c>
      <c r="M15" s="39" t="s">
        <v>10</v>
      </c>
      <c r="N15" s="123">
        <v>7</v>
      </c>
      <c r="O15" s="123">
        <v>8</v>
      </c>
      <c r="P15" s="123">
        <v>9</v>
      </c>
      <c r="Q15" s="117"/>
    </row>
    <row r="16" spans="1:24" ht="6.95" customHeight="1" x14ac:dyDescent="0.2">
      <c r="A16" s="259"/>
      <c r="B16" s="253"/>
      <c r="C16" s="254"/>
      <c r="D16" s="254"/>
      <c r="E16" s="254"/>
      <c r="F16" s="255"/>
      <c r="H16" s="308"/>
      <c r="I16" s="310"/>
      <c r="K16" s="256"/>
      <c r="L16" s="20"/>
      <c r="M16" s="39" t="s">
        <v>1</v>
      </c>
      <c r="N16" s="118">
        <f ca="1">INDIRECT("'Résult. SP'!I"&amp;A1)</f>
        <v>0</v>
      </c>
      <c r="O16" s="118">
        <f ca="1">INDIRECT("'Résult. SP'!J"&amp;A1)</f>
        <v>0</v>
      </c>
      <c r="P16" s="118">
        <f ca="1">INDIRECT("'Résult. SP'!K"&amp;A1)</f>
        <v>0</v>
      </c>
      <c r="Q16" s="117"/>
    </row>
    <row r="17" spans="1:24" ht="6.95" customHeight="1" x14ac:dyDescent="0.2">
      <c r="A17" s="259"/>
      <c r="B17" s="76"/>
      <c r="C17" s="76"/>
      <c r="D17" s="76"/>
      <c r="E17" s="76"/>
      <c r="F17" s="76"/>
      <c r="L17" s="20"/>
      <c r="N17" s="118"/>
      <c r="O17" s="118"/>
      <c r="P17" s="118"/>
      <c r="Q17" s="117"/>
    </row>
    <row r="18" spans="1:24" ht="6.95" customHeight="1" x14ac:dyDescent="0.2">
      <c r="A18" s="259"/>
      <c r="B18" s="250" t="s">
        <v>32</v>
      </c>
      <c r="C18" s="251"/>
      <c r="D18" s="251"/>
      <c r="E18" s="251"/>
      <c r="F18" s="252"/>
      <c r="H18" s="307">
        <f ca="1">COUNTIF(N19:P19,1)</f>
        <v>0</v>
      </c>
      <c r="I18" s="309" t="s">
        <v>15</v>
      </c>
      <c r="K18" s="256">
        <f ca="1">H18/3</f>
        <v>0</v>
      </c>
      <c r="L18" s="20">
        <f ca="1">1-K18</f>
        <v>1</v>
      </c>
      <c r="M18" s="39" t="s">
        <v>10</v>
      </c>
      <c r="N18" s="123">
        <v>10</v>
      </c>
      <c r="O18" s="123">
        <v>11</v>
      </c>
      <c r="P18" s="123">
        <v>12</v>
      </c>
      <c r="Q18" s="117"/>
    </row>
    <row r="19" spans="1:24" ht="6.95" customHeight="1" x14ac:dyDescent="0.2">
      <c r="A19" s="259"/>
      <c r="B19" s="253"/>
      <c r="C19" s="254"/>
      <c r="D19" s="254"/>
      <c r="E19" s="254"/>
      <c r="F19" s="255"/>
      <c r="H19" s="308"/>
      <c r="I19" s="310"/>
      <c r="K19" s="256"/>
      <c r="L19" s="20"/>
      <c r="M19" s="39" t="s">
        <v>1</v>
      </c>
      <c r="N19" s="118">
        <f ca="1">INDIRECT("'Résult. SP'!L"&amp;A1)</f>
        <v>0</v>
      </c>
      <c r="O19" s="118">
        <f ca="1">INDIRECT("'Résult. SP'!M"&amp;A1)</f>
        <v>0</v>
      </c>
      <c r="P19" s="118">
        <f ca="1">INDIRECT("'Résult. SP'!N"&amp;A1)</f>
        <v>0</v>
      </c>
      <c r="Q19" s="117"/>
    </row>
    <row r="20" spans="1:24" ht="6.95" customHeight="1" x14ac:dyDescent="0.2">
      <c r="A20" s="259"/>
      <c r="B20" s="76"/>
      <c r="C20" s="76"/>
      <c r="D20" s="76"/>
      <c r="E20" s="76"/>
      <c r="F20" s="76"/>
      <c r="L20" s="20"/>
      <c r="N20" s="118"/>
      <c r="O20" s="118"/>
      <c r="P20" s="118"/>
      <c r="Q20" s="117"/>
    </row>
    <row r="21" spans="1:24" ht="6.95" customHeight="1" x14ac:dyDescent="0.2">
      <c r="A21" s="259"/>
      <c r="B21" s="250" t="s">
        <v>33</v>
      </c>
      <c r="C21" s="251"/>
      <c r="D21" s="251"/>
      <c r="E21" s="251"/>
      <c r="F21" s="252"/>
      <c r="H21" s="307">
        <f ca="1">COUNTIF(N22:P22,1)</f>
        <v>0</v>
      </c>
      <c r="I21" s="309" t="s">
        <v>15</v>
      </c>
      <c r="K21" s="256">
        <f t="shared" ref="K21" ca="1" si="0">H21/3</f>
        <v>0</v>
      </c>
      <c r="L21" s="20">
        <f ca="1">1-K21</f>
        <v>1</v>
      </c>
      <c r="M21" s="39" t="s">
        <v>10</v>
      </c>
      <c r="N21" s="123">
        <v>13</v>
      </c>
      <c r="O21" s="123">
        <v>14</v>
      </c>
      <c r="P21" s="123">
        <v>15</v>
      </c>
      <c r="Q21" s="117"/>
    </row>
    <row r="22" spans="1:24" ht="6.95" customHeight="1" x14ac:dyDescent="0.2">
      <c r="A22" s="259"/>
      <c r="B22" s="253"/>
      <c r="C22" s="254"/>
      <c r="D22" s="254"/>
      <c r="E22" s="254"/>
      <c r="F22" s="255"/>
      <c r="H22" s="308"/>
      <c r="I22" s="310"/>
      <c r="K22" s="256"/>
      <c r="L22" s="20"/>
      <c r="M22" s="39" t="s">
        <v>1</v>
      </c>
      <c r="N22" s="118">
        <f ca="1">INDIRECT("'Résult. SP'!O"&amp;A1)</f>
        <v>0</v>
      </c>
      <c r="O22" s="118">
        <f ca="1">INDIRECT("'Résult. SP'!P"&amp;A1)</f>
        <v>0</v>
      </c>
      <c r="P22" s="118">
        <f ca="1">INDIRECT("'Résult. SP'!Q"&amp;A1)</f>
        <v>0</v>
      </c>
      <c r="Q22" s="117"/>
    </row>
    <row r="23" spans="1:24" ht="6.95" customHeight="1" x14ac:dyDescent="0.2">
      <c r="A23" s="259"/>
      <c r="B23" s="76"/>
      <c r="C23" s="76"/>
      <c r="D23" s="76"/>
      <c r="E23" s="76"/>
      <c r="F23" s="76"/>
      <c r="L23" s="20"/>
      <c r="N23" s="118"/>
      <c r="O23" s="118"/>
      <c r="P23" s="118"/>
      <c r="Q23" s="117"/>
    </row>
    <row r="24" spans="1:24" ht="12.75" customHeight="1" x14ac:dyDescent="0.2">
      <c r="A24" s="259"/>
      <c r="B24" s="250" t="s">
        <v>34</v>
      </c>
      <c r="C24" s="251"/>
      <c r="D24" s="251"/>
      <c r="E24" s="251"/>
      <c r="F24" s="252"/>
      <c r="H24" s="307">
        <f ca="1">COUNTIF(N25:N25,1)</f>
        <v>0</v>
      </c>
      <c r="I24" s="309" t="s">
        <v>18</v>
      </c>
      <c r="K24" s="256">
        <f ca="1">H24</f>
        <v>0</v>
      </c>
      <c r="L24" s="20">
        <f ca="1">1-K24</f>
        <v>1</v>
      </c>
      <c r="M24" s="39" t="s">
        <v>10</v>
      </c>
      <c r="N24" s="123">
        <v>16</v>
      </c>
      <c r="O24" s="117"/>
      <c r="P24" s="41"/>
      <c r="W24"/>
      <c r="X24"/>
    </row>
    <row r="25" spans="1:24" ht="12.75" customHeight="1" x14ac:dyDescent="0.2">
      <c r="A25" s="259"/>
      <c r="B25" s="253"/>
      <c r="C25" s="254"/>
      <c r="D25" s="254"/>
      <c r="E25" s="254"/>
      <c r="F25" s="255"/>
      <c r="H25" s="308"/>
      <c r="I25" s="310"/>
      <c r="K25" s="256"/>
      <c r="L25" s="20"/>
      <c r="M25" s="39" t="s">
        <v>1</v>
      </c>
      <c r="N25" s="118">
        <f ca="1">INDIRECT("'Résult. SP'!R"&amp;A1)</f>
        <v>0</v>
      </c>
      <c r="O25" s="117"/>
      <c r="P25" s="41"/>
      <c r="W25"/>
      <c r="X25"/>
    </row>
    <row r="26" spans="1:24" ht="6.95" customHeight="1" x14ac:dyDescent="0.2">
      <c r="A26" s="259"/>
      <c r="B26" s="76"/>
      <c r="C26" s="76"/>
      <c r="D26" s="76"/>
      <c r="E26" s="76"/>
      <c r="F26" s="76"/>
      <c r="L26" s="20"/>
      <c r="N26" s="118"/>
      <c r="O26" s="118"/>
      <c r="P26" s="118"/>
      <c r="Q26" s="117"/>
    </row>
    <row r="27" spans="1:24" ht="12.75" customHeight="1" x14ac:dyDescent="0.2">
      <c r="A27" s="259"/>
      <c r="B27" s="250" t="s">
        <v>35</v>
      </c>
      <c r="C27" s="251"/>
      <c r="D27" s="251"/>
      <c r="E27" s="251"/>
      <c r="F27" s="252"/>
      <c r="H27" s="307">
        <f ca="1">COUNTIF(N28:N28,1)</f>
        <v>0</v>
      </c>
      <c r="I27" s="309" t="s">
        <v>18</v>
      </c>
      <c r="K27" s="256">
        <f ca="1">H27</f>
        <v>0</v>
      </c>
      <c r="L27" s="20">
        <f ca="1">1-K27</f>
        <v>1</v>
      </c>
      <c r="M27" s="39" t="s">
        <v>10</v>
      </c>
      <c r="N27" s="123">
        <v>17</v>
      </c>
      <c r="O27" s="117"/>
      <c r="P27" s="41"/>
      <c r="W27"/>
      <c r="X27"/>
    </row>
    <row r="28" spans="1:24" ht="12.75" customHeight="1" x14ac:dyDescent="0.2">
      <c r="A28" s="259"/>
      <c r="B28" s="253"/>
      <c r="C28" s="254"/>
      <c r="D28" s="254"/>
      <c r="E28" s="254"/>
      <c r="F28" s="255"/>
      <c r="H28" s="308"/>
      <c r="I28" s="310"/>
      <c r="K28" s="256"/>
      <c r="L28" s="20"/>
      <c r="M28" s="39" t="s">
        <v>1</v>
      </c>
      <c r="N28" s="118">
        <f ca="1">INDIRECT("'Résult. SP'!S"&amp;A1)</f>
        <v>0</v>
      </c>
      <c r="O28" s="117"/>
      <c r="P28" s="41"/>
      <c r="W28"/>
      <c r="X28"/>
    </row>
    <row r="29" spans="1:24" ht="6.95" customHeight="1" x14ac:dyDescent="0.2">
      <c r="A29" s="259"/>
      <c r="B29" s="76"/>
      <c r="C29" s="76"/>
      <c r="D29" s="76"/>
      <c r="E29" s="76"/>
      <c r="F29" s="76"/>
      <c r="L29" s="20"/>
      <c r="N29" s="118"/>
      <c r="O29" s="118"/>
      <c r="P29" s="118"/>
      <c r="Q29" s="117"/>
    </row>
    <row r="30" spans="1:24" ht="6.75" customHeight="1" x14ac:dyDescent="0.2">
      <c r="A30" s="259"/>
      <c r="B30" s="250" t="s">
        <v>74</v>
      </c>
      <c r="C30" s="251"/>
      <c r="D30" s="251"/>
      <c r="E30" s="251"/>
      <c r="F30" s="252"/>
      <c r="H30" s="307">
        <f ca="1">COUNTIF(N31:P31,1)</f>
        <v>0</v>
      </c>
      <c r="I30" s="309" t="s">
        <v>18</v>
      </c>
      <c r="K30" s="256">
        <f t="shared" ref="K30" ca="1" si="1">H30</f>
        <v>0</v>
      </c>
      <c r="L30" s="20">
        <f ca="1">1-K30</f>
        <v>1</v>
      </c>
      <c r="M30" s="39" t="s">
        <v>10</v>
      </c>
      <c r="N30" s="123">
        <v>18</v>
      </c>
      <c r="O30" s="118"/>
      <c r="P30" s="118"/>
      <c r="Q30" s="117"/>
    </row>
    <row r="31" spans="1:24" ht="6.75" customHeight="1" x14ac:dyDescent="0.2">
      <c r="A31" s="259"/>
      <c r="B31" s="253"/>
      <c r="C31" s="254"/>
      <c r="D31" s="254"/>
      <c r="E31" s="254"/>
      <c r="F31" s="255"/>
      <c r="H31" s="308"/>
      <c r="I31" s="310"/>
      <c r="K31" s="256"/>
      <c r="L31" s="20"/>
      <c r="M31" s="39" t="s">
        <v>1</v>
      </c>
      <c r="N31" s="118">
        <f ca="1">INDIRECT("'Résult. SP'!T"&amp;A1)</f>
        <v>0</v>
      </c>
      <c r="O31" s="118"/>
      <c r="P31" s="118"/>
      <c r="Q31" s="117"/>
    </row>
    <row r="32" spans="1:24" ht="6.95" customHeight="1" x14ac:dyDescent="0.2">
      <c r="A32" s="259"/>
      <c r="B32" s="76"/>
      <c r="C32" s="76"/>
      <c r="D32" s="76"/>
      <c r="E32" s="76"/>
      <c r="F32" s="76"/>
      <c r="L32" s="20"/>
      <c r="N32" s="118"/>
      <c r="O32" s="118"/>
      <c r="P32" s="118"/>
      <c r="Q32" s="117"/>
    </row>
    <row r="33" spans="1:24" ht="12.75" customHeight="1" x14ac:dyDescent="0.2">
      <c r="A33" s="259"/>
      <c r="B33" s="250" t="s">
        <v>93</v>
      </c>
      <c r="C33" s="251"/>
      <c r="D33" s="251"/>
      <c r="E33" s="251"/>
      <c r="F33" s="252"/>
      <c r="H33" s="307">
        <f ca="1">COUNTIF(N34:P34,1)</f>
        <v>0</v>
      </c>
      <c r="I33" s="309" t="s">
        <v>16</v>
      </c>
      <c r="K33" s="256">
        <f ca="1">H33/2</f>
        <v>0</v>
      </c>
      <c r="L33" s="20">
        <f ca="1">1-K33</f>
        <v>1</v>
      </c>
      <c r="M33" s="39" t="s">
        <v>10</v>
      </c>
      <c r="N33" s="123">
        <v>19</v>
      </c>
      <c r="O33" s="123">
        <v>20</v>
      </c>
      <c r="P33" s="118"/>
      <c r="Q33" s="117"/>
    </row>
    <row r="34" spans="1:24" ht="12.75" customHeight="1" x14ac:dyDescent="0.2">
      <c r="A34" s="259"/>
      <c r="B34" s="253"/>
      <c r="C34" s="254"/>
      <c r="D34" s="254"/>
      <c r="E34" s="254"/>
      <c r="F34" s="255"/>
      <c r="H34" s="308"/>
      <c r="I34" s="310"/>
      <c r="K34" s="256"/>
      <c r="L34" s="20"/>
      <c r="M34" s="39" t="s">
        <v>1</v>
      </c>
      <c r="N34" s="118">
        <f ca="1">INDIRECT("'Résult. SP'!U"&amp;A1)</f>
        <v>0</v>
      </c>
      <c r="O34" s="118">
        <f ca="1">INDIRECT("'Résult. SP'!V"&amp;A1)</f>
        <v>0</v>
      </c>
      <c r="P34" s="118"/>
      <c r="Q34" s="117"/>
    </row>
    <row r="35" spans="1:24" ht="6.95" customHeight="1" x14ac:dyDescent="0.2">
      <c r="A35" s="259"/>
      <c r="B35" s="23"/>
      <c r="C35" s="23"/>
      <c r="D35" s="23"/>
      <c r="E35" s="23"/>
      <c r="F35" s="23"/>
      <c r="H35" s="24"/>
      <c r="I35" s="25"/>
      <c r="J35" s="21"/>
      <c r="K35" s="26"/>
      <c r="L35" s="20"/>
      <c r="M35" s="39"/>
      <c r="N35" s="118"/>
      <c r="O35" s="118"/>
      <c r="P35" s="118"/>
      <c r="Q35" s="117"/>
    </row>
    <row r="36" spans="1:24" ht="6.95" customHeight="1" x14ac:dyDescent="0.2">
      <c r="A36" s="259"/>
      <c r="B36" s="261" t="s">
        <v>20</v>
      </c>
      <c r="C36" s="307">
        <f ca="1">SUM(H6:H34)</f>
        <v>0</v>
      </c>
      <c r="D36" s="309" t="s">
        <v>115</v>
      </c>
      <c r="E36" s="51"/>
      <c r="F36" s="256">
        <f ca="1">C36/20</f>
        <v>0</v>
      </c>
      <c r="G36" s="51"/>
      <c r="H36" s="24"/>
      <c r="I36" s="25"/>
      <c r="J36" s="52"/>
      <c r="K36" s="26"/>
      <c r="L36" s="20"/>
      <c r="M36" s="53"/>
      <c r="N36" s="125"/>
      <c r="O36" s="125"/>
      <c r="P36" s="125"/>
      <c r="Q36" s="126"/>
      <c r="R36" s="51"/>
      <c r="S36" s="51"/>
      <c r="T36" s="51"/>
      <c r="U36" s="51"/>
      <c r="V36" s="51"/>
      <c r="W36" s="51"/>
      <c r="X36" s="51"/>
    </row>
    <row r="37" spans="1:24" ht="6.95" customHeight="1" x14ac:dyDescent="0.2">
      <c r="A37" s="260"/>
      <c r="B37" s="261"/>
      <c r="C37" s="308"/>
      <c r="D37" s="310"/>
      <c r="E37" s="51"/>
      <c r="F37" s="256"/>
      <c r="G37" s="51"/>
      <c r="H37" s="24"/>
      <c r="I37" s="25"/>
      <c r="J37" s="52"/>
      <c r="K37" s="26"/>
      <c r="L37" s="20"/>
      <c r="M37" s="53"/>
      <c r="N37" s="125"/>
      <c r="O37" s="125"/>
      <c r="P37" s="125"/>
      <c r="Q37" s="126"/>
      <c r="R37" s="51"/>
      <c r="S37" s="51"/>
      <c r="T37" s="51"/>
      <c r="U37" s="51"/>
      <c r="V37" s="51"/>
      <c r="W37" s="51"/>
      <c r="X37" s="51"/>
    </row>
    <row r="38" spans="1:24" ht="6.95" customHeight="1" x14ac:dyDescent="0.2">
      <c r="L38" s="20"/>
      <c r="N38" s="118"/>
      <c r="O38" s="118"/>
      <c r="P38" s="118"/>
      <c r="Q38" s="117"/>
    </row>
    <row r="39" spans="1:24" ht="6.95" customHeight="1" x14ac:dyDescent="0.2">
      <c r="L39" s="20"/>
      <c r="N39" s="118"/>
      <c r="O39" s="118"/>
      <c r="P39" s="118"/>
      <c r="Q39" s="117"/>
    </row>
    <row r="40" spans="1:24" ht="6.95" customHeight="1" x14ac:dyDescent="0.2">
      <c r="A40" s="258" t="s">
        <v>30</v>
      </c>
      <c r="B40" s="266" t="s">
        <v>76</v>
      </c>
      <c r="C40" s="267"/>
      <c r="D40" s="267"/>
      <c r="E40" s="267"/>
      <c r="F40" s="268"/>
      <c r="H40" s="307">
        <f ca="1">SUMIF(N41:N41,1)</f>
        <v>0</v>
      </c>
      <c r="I40" s="309" t="s">
        <v>18</v>
      </c>
      <c r="K40" s="256">
        <f t="shared" ref="K40" ca="1" si="2">H40</f>
        <v>0</v>
      </c>
      <c r="L40" s="20">
        <f ca="1">1-K40</f>
        <v>1</v>
      </c>
      <c r="M40" s="39" t="s">
        <v>10</v>
      </c>
      <c r="N40" s="123">
        <v>21</v>
      </c>
      <c r="O40" s="117"/>
      <c r="P40" s="117"/>
      <c r="Q40" s="117"/>
      <c r="U40"/>
      <c r="V40"/>
      <c r="W40"/>
      <c r="X40"/>
    </row>
    <row r="41" spans="1:24" ht="6.95" customHeight="1" x14ac:dyDescent="0.2">
      <c r="A41" s="259"/>
      <c r="B41" s="269"/>
      <c r="C41" s="270"/>
      <c r="D41" s="270"/>
      <c r="E41" s="270"/>
      <c r="F41" s="271"/>
      <c r="H41" s="308"/>
      <c r="I41" s="310"/>
      <c r="K41" s="256"/>
      <c r="L41" s="20"/>
      <c r="M41" s="39" t="s">
        <v>1</v>
      </c>
      <c r="N41" s="118">
        <f ca="1">INDIRECT("'Résult. SP'!W"&amp;A1)</f>
        <v>0</v>
      </c>
      <c r="O41" s="117"/>
      <c r="P41" s="117"/>
      <c r="Q41" s="117"/>
      <c r="U41"/>
      <c r="V41"/>
      <c r="W41"/>
      <c r="X41"/>
    </row>
    <row r="42" spans="1:24" ht="6.95" customHeight="1" x14ac:dyDescent="0.2">
      <c r="A42" s="259"/>
      <c r="B42" s="115"/>
      <c r="C42" s="115"/>
      <c r="D42" s="115"/>
      <c r="E42" s="115"/>
      <c r="F42" s="115"/>
      <c r="L42" s="20"/>
      <c r="N42" s="118"/>
      <c r="O42" s="118"/>
      <c r="P42" s="118"/>
      <c r="Q42" s="117"/>
    </row>
    <row r="43" spans="1:24" ht="12.75" customHeight="1" x14ac:dyDescent="0.2">
      <c r="A43" s="259"/>
      <c r="B43" s="250" t="s">
        <v>94</v>
      </c>
      <c r="C43" s="251"/>
      <c r="D43" s="251"/>
      <c r="E43" s="251"/>
      <c r="F43" s="252"/>
      <c r="H43" s="307">
        <f ca="1">SUMIF(N44:O44,1)</f>
        <v>0</v>
      </c>
      <c r="I43" s="309" t="s">
        <v>16</v>
      </c>
      <c r="K43" s="286">
        <f ca="1">H43/2</f>
        <v>0</v>
      </c>
      <c r="L43" s="20">
        <f ca="1">1-K43</f>
        <v>1</v>
      </c>
      <c r="M43" s="39" t="s">
        <v>10</v>
      </c>
      <c r="N43" s="123">
        <v>22</v>
      </c>
      <c r="O43" s="123">
        <v>23</v>
      </c>
      <c r="P43" s="117"/>
      <c r="W43"/>
      <c r="X43"/>
    </row>
    <row r="44" spans="1:24" ht="12.75" customHeight="1" x14ac:dyDescent="0.2">
      <c r="A44" s="259"/>
      <c r="B44" s="253"/>
      <c r="C44" s="254"/>
      <c r="D44" s="254"/>
      <c r="E44" s="254"/>
      <c r="F44" s="255"/>
      <c r="H44" s="308"/>
      <c r="I44" s="310"/>
      <c r="K44" s="287"/>
      <c r="L44" s="20"/>
      <c r="M44" s="39" t="s">
        <v>1</v>
      </c>
      <c r="N44" s="118">
        <f ca="1">INDIRECT("'Résult. SP'!X"&amp;A1)</f>
        <v>0</v>
      </c>
      <c r="O44" s="118">
        <f ca="1">INDIRECT("'Résult. SP'!Y"&amp;A1)</f>
        <v>0</v>
      </c>
      <c r="P44" s="117"/>
      <c r="W44"/>
      <c r="X44"/>
    </row>
    <row r="45" spans="1:24" ht="6.95" customHeight="1" x14ac:dyDescent="0.2">
      <c r="A45" s="259"/>
      <c r="B45" s="115"/>
      <c r="C45" s="115"/>
      <c r="D45" s="115"/>
      <c r="E45" s="115"/>
      <c r="F45" s="115"/>
      <c r="L45" s="20"/>
      <c r="N45" s="118"/>
      <c r="O45" s="118"/>
      <c r="P45" s="118"/>
      <c r="Q45" s="117"/>
    </row>
    <row r="46" spans="1:24" ht="6.95" customHeight="1" x14ac:dyDescent="0.2">
      <c r="A46" s="259"/>
      <c r="B46" s="266" t="s">
        <v>77</v>
      </c>
      <c r="C46" s="267"/>
      <c r="D46" s="267"/>
      <c r="E46" s="267"/>
      <c r="F46" s="268"/>
      <c r="H46" s="307">
        <f ca="1">SUMIF(N47:N47,1)</f>
        <v>0</v>
      </c>
      <c r="I46" s="309" t="s">
        <v>18</v>
      </c>
      <c r="K46" s="256">
        <f ca="1">H46</f>
        <v>0</v>
      </c>
      <c r="L46" s="20">
        <f ca="1">1-K46</f>
        <v>1</v>
      </c>
      <c r="M46" s="39" t="s">
        <v>10</v>
      </c>
      <c r="N46" s="123">
        <v>24</v>
      </c>
      <c r="O46" s="117"/>
      <c r="P46" s="117"/>
      <c r="U46"/>
      <c r="V46"/>
      <c r="W46"/>
      <c r="X46"/>
    </row>
    <row r="47" spans="1:24" ht="6.95" customHeight="1" x14ac:dyDescent="0.2">
      <c r="A47" s="259"/>
      <c r="B47" s="269"/>
      <c r="C47" s="270"/>
      <c r="D47" s="270"/>
      <c r="E47" s="270"/>
      <c r="F47" s="271"/>
      <c r="H47" s="308"/>
      <c r="I47" s="310"/>
      <c r="K47" s="256"/>
      <c r="L47" s="20"/>
      <c r="M47" s="39" t="s">
        <v>1</v>
      </c>
      <c r="N47" s="118">
        <f ca="1">INDIRECT("'Résult. SP'!Z"&amp;A1)</f>
        <v>0</v>
      </c>
      <c r="O47" s="117"/>
      <c r="P47" s="117"/>
      <c r="U47"/>
      <c r="V47"/>
      <c r="W47"/>
      <c r="X47"/>
    </row>
    <row r="48" spans="1:24" ht="6.95" customHeight="1" x14ac:dyDescent="0.2">
      <c r="A48" s="259"/>
      <c r="B48" s="115"/>
      <c r="C48" s="115"/>
      <c r="D48" s="115"/>
      <c r="E48" s="115"/>
      <c r="F48" s="115"/>
      <c r="L48" s="20"/>
      <c r="N48" s="118"/>
      <c r="O48" s="118"/>
      <c r="P48" s="118"/>
      <c r="Q48" s="117"/>
    </row>
    <row r="49" spans="1:24" ht="6.95" customHeight="1" x14ac:dyDescent="0.2">
      <c r="A49" s="259"/>
      <c r="B49" s="266" t="s">
        <v>116</v>
      </c>
      <c r="C49" s="267"/>
      <c r="D49" s="267"/>
      <c r="E49" s="267"/>
      <c r="F49" s="268"/>
      <c r="H49" s="307">
        <f ca="1">SUMIF(N50:Q50,1)</f>
        <v>0</v>
      </c>
      <c r="I49" s="309" t="s">
        <v>19</v>
      </c>
      <c r="K49" s="286">
        <f t="shared" ref="K49" ca="1" si="3">H49/4</f>
        <v>0</v>
      </c>
      <c r="L49" s="20">
        <f ca="1">1-K49</f>
        <v>1</v>
      </c>
      <c r="M49" s="39" t="s">
        <v>10</v>
      </c>
      <c r="N49" s="123">
        <v>25</v>
      </c>
      <c r="O49" s="123">
        <v>26</v>
      </c>
      <c r="P49" s="123">
        <v>27</v>
      </c>
      <c r="Q49" s="123">
        <v>28</v>
      </c>
    </row>
    <row r="50" spans="1:24" ht="6.95" customHeight="1" x14ac:dyDescent="0.2">
      <c r="A50" s="259"/>
      <c r="B50" s="269"/>
      <c r="C50" s="270"/>
      <c r="D50" s="270"/>
      <c r="E50" s="270"/>
      <c r="F50" s="271"/>
      <c r="H50" s="308"/>
      <c r="I50" s="310"/>
      <c r="K50" s="287"/>
      <c r="L50" s="20"/>
      <c r="M50" s="39" t="s">
        <v>1</v>
      </c>
      <c r="N50" s="118">
        <f ca="1">INDIRECT("'Résult. SP'!AA"&amp;A1)</f>
        <v>0</v>
      </c>
      <c r="O50" s="118">
        <f ca="1">INDIRECT("'Résult. SP'!AB"&amp;A1)</f>
        <v>0</v>
      </c>
      <c r="P50" s="118">
        <f ca="1">INDIRECT("'Résult. SP'!AC"&amp;A1)</f>
        <v>0</v>
      </c>
      <c r="Q50" s="118">
        <f ca="1">INDIRECT("'Résult. SP'!AD"&amp;A1)</f>
        <v>0</v>
      </c>
    </row>
    <row r="51" spans="1:24" ht="6.95" customHeight="1" x14ac:dyDescent="0.2">
      <c r="A51" s="259"/>
      <c r="B51" s="115"/>
      <c r="C51" s="115"/>
      <c r="D51" s="115"/>
      <c r="E51" s="115"/>
      <c r="F51" s="115"/>
      <c r="L51" s="20"/>
      <c r="N51" s="118"/>
      <c r="O51" s="118"/>
      <c r="P51" s="118"/>
      <c r="Q51" s="117"/>
    </row>
    <row r="52" spans="1:24" ht="12.75" customHeight="1" x14ac:dyDescent="0.2">
      <c r="A52" s="259"/>
      <c r="B52" s="250" t="s">
        <v>78</v>
      </c>
      <c r="C52" s="251"/>
      <c r="D52" s="251"/>
      <c r="E52" s="251"/>
      <c r="F52" s="252"/>
      <c r="H52" s="307">
        <f ca="1">SUMIF(N53:O53,1)</f>
        <v>0</v>
      </c>
      <c r="I52" s="309" t="s">
        <v>16</v>
      </c>
      <c r="K52" s="256">
        <f t="shared" ref="K52" ca="1" si="4">H52/2</f>
        <v>0</v>
      </c>
      <c r="L52" s="20">
        <f ca="1">1-K52</f>
        <v>1</v>
      </c>
      <c r="M52" s="39" t="s">
        <v>10</v>
      </c>
      <c r="N52" s="123">
        <v>29</v>
      </c>
      <c r="O52" s="123">
        <v>30</v>
      </c>
      <c r="P52" s="117"/>
      <c r="Q52" s="117"/>
      <c r="X52"/>
    </row>
    <row r="53" spans="1:24" ht="12.75" customHeight="1" x14ac:dyDescent="0.2">
      <c r="A53" s="259"/>
      <c r="B53" s="253"/>
      <c r="C53" s="254"/>
      <c r="D53" s="254"/>
      <c r="E53" s="254"/>
      <c r="F53" s="255"/>
      <c r="H53" s="308"/>
      <c r="I53" s="310"/>
      <c r="K53" s="256"/>
      <c r="L53" s="20"/>
      <c r="M53" s="39" t="s">
        <v>1</v>
      </c>
      <c r="N53" s="118">
        <f ca="1">INDIRECT("'Résult. SP'!AE"&amp;A1)</f>
        <v>0</v>
      </c>
      <c r="O53" s="118">
        <f ca="1">INDIRECT("'Résult. SP'!AF"&amp;A1)</f>
        <v>0</v>
      </c>
      <c r="P53" s="117"/>
      <c r="Q53" s="117"/>
      <c r="X53"/>
    </row>
    <row r="54" spans="1:24" ht="6.95" customHeight="1" x14ac:dyDescent="0.2">
      <c r="A54" s="259"/>
      <c r="B54" s="23"/>
      <c r="C54" s="23"/>
      <c r="D54" s="23"/>
      <c r="E54" s="23"/>
      <c r="F54" s="23"/>
      <c r="H54" s="24"/>
      <c r="I54" s="25"/>
      <c r="J54" s="21"/>
      <c r="K54" s="26"/>
      <c r="L54" s="20"/>
      <c r="M54" s="39"/>
    </row>
    <row r="55" spans="1:24" ht="6.95" customHeight="1" x14ac:dyDescent="0.2">
      <c r="A55" s="259"/>
      <c r="B55" s="261" t="s">
        <v>20</v>
      </c>
      <c r="C55" s="307">
        <f ca="1">SUM(H40:H53)</f>
        <v>0</v>
      </c>
      <c r="D55" s="309" t="s">
        <v>17</v>
      </c>
      <c r="E55" s="51"/>
      <c r="F55" s="256">
        <f ca="1">C55/10</f>
        <v>0</v>
      </c>
      <c r="G55" s="51"/>
      <c r="H55" s="24"/>
      <c r="I55" s="25"/>
      <c r="J55" s="52"/>
      <c r="K55" s="26"/>
      <c r="L55" s="20"/>
      <c r="M55" s="53"/>
      <c r="N55" s="54"/>
      <c r="O55" s="54"/>
      <c r="P55" s="54"/>
      <c r="Q55" s="51"/>
      <c r="R55" s="51"/>
      <c r="S55" s="51"/>
      <c r="T55" s="51"/>
      <c r="U55" s="51"/>
      <c r="V55" s="51"/>
      <c r="W55" s="51"/>
      <c r="X55" s="51"/>
    </row>
    <row r="56" spans="1:24" ht="6.95" customHeight="1" x14ac:dyDescent="0.2">
      <c r="A56" s="260"/>
      <c r="B56" s="261"/>
      <c r="C56" s="308"/>
      <c r="D56" s="310"/>
      <c r="E56" s="51"/>
      <c r="F56" s="256"/>
      <c r="G56" s="51"/>
      <c r="H56" s="24"/>
      <c r="I56" s="25"/>
      <c r="J56" s="52"/>
      <c r="K56" s="26"/>
      <c r="L56" s="20"/>
      <c r="M56" s="53"/>
      <c r="N56" s="54"/>
      <c r="O56" s="54"/>
      <c r="P56" s="54"/>
      <c r="Q56" s="51"/>
      <c r="R56" s="51"/>
      <c r="S56" s="51"/>
      <c r="T56" s="51"/>
      <c r="U56" s="51"/>
      <c r="V56" s="51"/>
      <c r="W56" s="51"/>
      <c r="X56" s="51"/>
    </row>
    <row r="57" spans="1:24" ht="12" customHeight="1" x14ac:dyDescent="0.2">
      <c r="B57" s="34"/>
      <c r="C57" s="28"/>
      <c r="D57" s="29"/>
      <c r="E57" s="21"/>
      <c r="F57" s="30"/>
    </row>
    <row r="58" spans="1:24" ht="33" customHeight="1" x14ac:dyDescent="0.2">
      <c r="A58" s="278" t="s">
        <v>67</v>
      </c>
      <c r="B58" s="279"/>
      <c r="C58" s="311">
        <f ca="1">SUM(H6:H53)</f>
        <v>0</v>
      </c>
      <c r="D58" s="313" t="s">
        <v>117</v>
      </c>
      <c r="F58" s="315">
        <f ca="1">C58/30</f>
        <v>0</v>
      </c>
      <c r="L58" s="20"/>
    </row>
    <row r="59" spans="1:24" ht="15.75" customHeight="1" x14ac:dyDescent="0.2">
      <c r="A59" s="280"/>
      <c r="B59" s="279"/>
      <c r="C59" s="312"/>
      <c r="D59" s="314"/>
      <c r="E59" s="21"/>
      <c r="F59" s="315"/>
    </row>
    <row r="60" spans="1:24" ht="17.25" customHeight="1" x14ac:dyDescent="0.2">
      <c r="A60" s="44"/>
      <c r="B60" s="45"/>
      <c r="C60" s="28"/>
      <c r="D60" s="29"/>
      <c r="E60" s="21"/>
      <c r="F60" s="30"/>
    </row>
    <row r="61" spans="1:24" ht="7.5" customHeight="1" x14ac:dyDescent="0.2"/>
    <row r="62" spans="1:24" ht="18" x14ac:dyDescent="0.2">
      <c r="A62" s="257" t="s">
        <v>66</v>
      </c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77"/>
      <c r="W62" s="77"/>
      <c r="X62" s="77"/>
    </row>
    <row r="63" spans="1:24" ht="8.25" customHeight="1" x14ac:dyDescent="0.2">
      <c r="A63" s="36"/>
    </row>
    <row r="64" spans="1:24" ht="6.95" customHeight="1" x14ac:dyDescent="0.2">
      <c r="A64" s="283" t="s">
        <v>63</v>
      </c>
      <c r="B64" s="272" t="s">
        <v>7</v>
      </c>
      <c r="C64" s="273"/>
      <c r="D64" s="273"/>
      <c r="E64" s="273"/>
      <c r="F64" s="274"/>
      <c r="H64" s="307">
        <f t="shared" ref="H64" ca="1" si="5">COUNTIF(N65:U65,1)</f>
        <v>0</v>
      </c>
      <c r="I64" s="309" t="s">
        <v>95</v>
      </c>
      <c r="K64" s="256">
        <f ca="1">H64/8</f>
        <v>0</v>
      </c>
      <c r="L64" s="20">
        <f ca="1">1-K64</f>
        <v>1</v>
      </c>
      <c r="M64" s="38" t="s">
        <v>10</v>
      </c>
      <c r="N64" s="123">
        <v>1</v>
      </c>
      <c r="O64" s="123">
        <v>2</v>
      </c>
      <c r="P64" s="123">
        <v>3</v>
      </c>
      <c r="Q64" s="123">
        <v>4</v>
      </c>
      <c r="R64" s="123">
        <v>5</v>
      </c>
      <c r="S64" s="136">
        <v>6</v>
      </c>
      <c r="T64" s="127">
        <v>7</v>
      </c>
      <c r="U64" s="127">
        <v>8</v>
      </c>
      <c r="V64" s="42"/>
      <c r="W64" s="42"/>
      <c r="X64" s="42"/>
    </row>
    <row r="65" spans="1:24" ht="6.95" customHeight="1" x14ac:dyDescent="0.2">
      <c r="A65" s="284"/>
      <c r="B65" s="275"/>
      <c r="C65" s="276"/>
      <c r="D65" s="276"/>
      <c r="E65" s="276"/>
      <c r="F65" s="277"/>
      <c r="H65" s="308"/>
      <c r="I65" s="310"/>
      <c r="K65" s="256"/>
      <c r="L65" s="20"/>
      <c r="M65" s="38" t="s">
        <v>1</v>
      </c>
      <c r="N65" s="118">
        <f ca="1">INDIRECT("'Résult. ML'!C"&amp;A1)</f>
        <v>0</v>
      </c>
      <c r="O65" s="118">
        <f ca="1">INDIRECT("'Résult. ML'!D"&amp;A1)</f>
        <v>0</v>
      </c>
      <c r="P65" s="118">
        <f ca="1">INDIRECT("'Résult. ML'!E"&amp;A1)</f>
        <v>0</v>
      </c>
      <c r="Q65" s="118">
        <f ca="1">INDIRECT("'Résult. ML'!F"&amp;A1)</f>
        <v>0</v>
      </c>
      <c r="R65" s="118">
        <f ca="1">INDIRECT("'Résult. ML'!G"&amp;A1)</f>
        <v>0</v>
      </c>
      <c r="S65" s="118">
        <f ca="1">INDIRECT("'Résult. ML'!H"&amp;A1)</f>
        <v>0</v>
      </c>
      <c r="T65" s="121">
        <f ca="1">INDIRECT("'Résult. ML'!I"&amp;A1)</f>
        <v>0</v>
      </c>
      <c r="U65" s="121">
        <f ca="1">INDIRECT("'Résult. ML'!J"&amp;A1)</f>
        <v>0</v>
      </c>
      <c r="V65" s="43"/>
      <c r="W65" s="43"/>
      <c r="X65" s="43"/>
    </row>
    <row r="66" spans="1:24" ht="6.95" customHeight="1" x14ac:dyDescent="0.2">
      <c r="A66" s="284"/>
      <c r="L66" s="20"/>
      <c r="N66" s="118"/>
      <c r="O66" s="118"/>
      <c r="P66" s="118"/>
      <c r="Q66" s="117"/>
      <c r="R66" s="117"/>
      <c r="S66" s="117"/>
      <c r="T66" s="117"/>
      <c r="U66" s="137"/>
      <c r="V66" s="50"/>
      <c r="W66" s="50"/>
      <c r="X66" s="50"/>
    </row>
    <row r="67" spans="1:24" ht="6.95" customHeight="1" x14ac:dyDescent="0.2">
      <c r="A67" s="284"/>
      <c r="B67" s="272" t="s">
        <v>8</v>
      </c>
      <c r="C67" s="273"/>
      <c r="D67" s="273"/>
      <c r="E67" s="273"/>
      <c r="F67" s="274"/>
      <c r="H67" s="316">
        <f t="shared" ref="H67" ca="1" si="6">COUNTIF(N68:U70,1)</f>
        <v>0</v>
      </c>
      <c r="I67" s="309" t="s">
        <v>17</v>
      </c>
      <c r="K67" s="256">
        <f ca="1">H67/10</f>
        <v>0</v>
      </c>
      <c r="L67" s="20">
        <f ca="1">1-K67</f>
        <v>1</v>
      </c>
      <c r="M67" s="38" t="s">
        <v>10</v>
      </c>
      <c r="N67" s="123">
        <v>9</v>
      </c>
      <c r="O67" s="123">
        <v>10</v>
      </c>
      <c r="P67" s="123">
        <v>11</v>
      </c>
      <c r="Q67" s="123">
        <v>12</v>
      </c>
      <c r="R67" s="123">
        <v>13</v>
      </c>
      <c r="S67" s="123">
        <v>14</v>
      </c>
      <c r="T67" s="123">
        <v>15</v>
      </c>
      <c r="U67" s="123">
        <v>16</v>
      </c>
      <c r="X67"/>
    </row>
    <row r="68" spans="1:24" ht="6.95" customHeight="1" x14ac:dyDescent="0.2">
      <c r="A68" s="284"/>
      <c r="B68" s="275"/>
      <c r="C68" s="276"/>
      <c r="D68" s="276"/>
      <c r="E68" s="276"/>
      <c r="F68" s="277"/>
      <c r="H68" s="317"/>
      <c r="I68" s="310"/>
      <c r="K68" s="256"/>
      <c r="L68" s="20"/>
      <c r="M68" s="38" t="s">
        <v>1</v>
      </c>
      <c r="N68" s="118">
        <f ca="1">INDIRECT("'Résult. ML'!K"&amp;A1)</f>
        <v>0</v>
      </c>
      <c r="O68" s="118">
        <f ca="1">INDIRECT("'Résult. ML'!L"&amp;A1)</f>
        <v>0</v>
      </c>
      <c r="P68" s="118">
        <f ca="1">INDIRECT("'Résult. ML'!M"&amp;A1)</f>
        <v>0</v>
      </c>
      <c r="Q68" s="118">
        <f ca="1">INDIRECT("'Résult. ML'!N"&amp;A1)</f>
        <v>0</v>
      </c>
      <c r="R68" s="118">
        <f ca="1">INDIRECT("'Résult. ML'!O"&amp;A1)</f>
        <v>0</v>
      </c>
      <c r="S68" s="118">
        <f ca="1">INDIRECT("'Résult. ML'!P"&amp;A1)</f>
        <v>0</v>
      </c>
      <c r="T68" s="118">
        <f ca="1">INDIRECT("'Résult. ML'!Q"&amp;A1)</f>
        <v>0</v>
      </c>
      <c r="U68" s="118">
        <f ca="1">INDIRECT("'Résult. ML'!R"&amp;A1)</f>
        <v>0</v>
      </c>
      <c r="X68"/>
    </row>
    <row r="69" spans="1:24" ht="6.95" customHeight="1" x14ac:dyDescent="0.2">
      <c r="A69" s="284"/>
      <c r="B69" s="23"/>
      <c r="C69" s="23"/>
      <c r="D69" s="23"/>
      <c r="E69" s="23"/>
      <c r="F69" s="23"/>
      <c r="H69" s="24"/>
      <c r="I69" s="25"/>
      <c r="J69" s="21"/>
      <c r="K69" s="26"/>
      <c r="L69" s="20"/>
      <c r="M69" s="39"/>
      <c r="N69" s="118"/>
      <c r="O69" s="118"/>
      <c r="P69" s="118"/>
      <c r="Q69" s="117"/>
      <c r="R69" s="117"/>
      <c r="S69" s="117"/>
      <c r="T69" s="123">
        <v>17</v>
      </c>
      <c r="U69" s="123">
        <v>18</v>
      </c>
    </row>
    <row r="70" spans="1:24" ht="6.95" customHeight="1" x14ac:dyDescent="0.2">
      <c r="A70" s="284"/>
      <c r="B70" s="261" t="s">
        <v>20</v>
      </c>
      <c r="C70" s="307">
        <f ca="1">SUM(H54:H68)</f>
        <v>0</v>
      </c>
      <c r="D70" s="309" t="s">
        <v>96</v>
      </c>
      <c r="E70" s="51"/>
      <c r="F70" s="256">
        <f ca="1">C70/18</f>
        <v>0</v>
      </c>
      <c r="G70" s="51"/>
      <c r="H70" s="24"/>
      <c r="I70" s="25"/>
      <c r="J70" s="52"/>
      <c r="K70" s="26"/>
      <c r="L70" s="20"/>
      <c r="M70" s="53"/>
      <c r="N70" s="125"/>
      <c r="O70" s="125"/>
      <c r="P70" s="125"/>
      <c r="Q70" s="126"/>
      <c r="R70" s="126"/>
      <c r="S70" s="126"/>
      <c r="T70" s="118">
        <f ca="1">INDIRECT("'Résult. ML'!S"&amp;A1)</f>
        <v>0</v>
      </c>
      <c r="U70" s="118">
        <f ca="1">INDIRECT("'Résult. ML'!T"&amp;A1)</f>
        <v>0</v>
      </c>
      <c r="V70" s="51"/>
      <c r="W70" s="51"/>
      <c r="X70" s="51"/>
    </row>
    <row r="71" spans="1:24" ht="6.95" customHeight="1" x14ac:dyDescent="0.2">
      <c r="A71" s="285"/>
      <c r="B71" s="261"/>
      <c r="C71" s="308"/>
      <c r="D71" s="310"/>
      <c r="E71" s="51"/>
      <c r="F71" s="256"/>
      <c r="G71" s="51"/>
      <c r="H71" s="24"/>
      <c r="I71" s="25"/>
      <c r="J71" s="52"/>
      <c r="K71" s="26"/>
      <c r="L71" s="20"/>
      <c r="M71" s="53"/>
      <c r="N71" s="125"/>
      <c r="O71" s="125"/>
      <c r="P71" s="125"/>
      <c r="Q71" s="126"/>
      <c r="R71" s="126"/>
      <c r="S71" s="126"/>
      <c r="T71" s="126"/>
      <c r="U71" s="126"/>
      <c r="V71" s="51"/>
      <c r="W71" s="51"/>
      <c r="X71" s="51"/>
    </row>
    <row r="72" spans="1:24" ht="6.95" customHeight="1" x14ac:dyDescent="0.2">
      <c r="L72" s="20"/>
      <c r="N72" s="118"/>
      <c r="O72" s="118"/>
      <c r="P72" s="118"/>
      <c r="Q72" s="117"/>
      <c r="R72" s="117"/>
      <c r="S72" s="117"/>
      <c r="T72" s="117"/>
      <c r="U72" s="117"/>
    </row>
    <row r="73" spans="1:24" ht="6.95" customHeight="1" x14ac:dyDescent="0.2">
      <c r="A73" s="283" t="s">
        <v>50</v>
      </c>
      <c r="B73" s="272" t="s">
        <v>11</v>
      </c>
      <c r="C73" s="273"/>
      <c r="D73" s="273"/>
      <c r="E73" s="273"/>
      <c r="F73" s="274"/>
      <c r="H73" s="307">
        <f ca="1">COUNTIF(N74:T74,1)</f>
        <v>0</v>
      </c>
      <c r="I73" s="309" t="s">
        <v>19</v>
      </c>
      <c r="K73" s="256">
        <f t="shared" ref="K73" ca="1" si="7">H73/4</f>
        <v>0</v>
      </c>
      <c r="L73" s="20">
        <f ca="1">1-K73</f>
        <v>1</v>
      </c>
      <c r="M73" s="38" t="s">
        <v>10</v>
      </c>
      <c r="N73" s="123">
        <v>19</v>
      </c>
      <c r="O73" s="123">
        <v>20</v>
      </c>
      <c r="P73" s="123">
        <v>21</v>
      </c>
      <c r="Q73" s="123">
        <v>22</v>
      </c>
      <c r="R73" s="117"/>
      <c r="S73" s="117"/>
      <c r="T73" s="117"/>
      <c r="U73" s="117"/>
    </row>
    <row r="74" spans="1:24" ht="6.95" customHeight="1" x14ac:dyDescent="0.2">
      <c r="A74" s="284"/>
      <c r="B74" s="275"/>
      <c r="C74" s="276"/>
      <c r="D74" s="276"/>
      <c r="E74" s="276"/>
      <c r="F74" s="277"/>
      <c r="H74" s="308"/>
      <c r="I74" s="310"/>
      <c r="K74" s="256"/>
      <c r="L74" s="20"/>
      <c r="M74" s="38" t="s">
        <v>1</v>
      </c>
      <c r="N74" s="118">
        <f ca="1">INDIRECT("'Résult. ML'!U"&amp;A1)</f>
        <v>0</v>
      </c>
      <c r="O74" s="118">
        <f ca="1">INDIRECT("'Résult. ML'!V"&amp;A1)</f>
        <v>0</v>
      </c>
      <c r="P74" s="118">
        <f ca="1">INDIRECT("'Résult. ML'!W"&amp;A1)</f>
        <v>0</v>
      </c>
      <c r="Q74" s="118">
        <f ca="1">INDIRECT("'Résult. ML'!X"&amp;A1)</f>
        <v>0</v>
      </c>
      <c r="R74" s="117"/>
      <c r="S74" s="117"/>
      <c r="T74" s="117"/>
      <c r="U74" s="117"/>
    </row>
    <row r="75" spans="1:24" ht="6.95" customHeight="1" x14ac:dyDescent="0.2">
      <c r="A75" s="284"/>
      <c r="L75" s="20"/>
      <c r="N75" s="118"/>
      <c r="O75" s="118"/>
      <c r="P75" s="118"/>
      <c r="Q75" s="117"/>
      <c r="R75" s="117"/>
      <c r="S75" s="117"/>
      <c r="T75" s="117"/>
      <c r="U75" s="117"/>
    </row>
    <row r="76" spans="1:24" ht="6.95" customHeight="1" x14ac:dyDescent="0.2">
      <c r="A76" s="284"/>
      <c r="B76" s="272" t="s">
        <v>12</v>
      </c>
      <c r="C76" s="273"/>
      <c r="D76" s="273"/>
      <c r="E76" s="273"/>
      <c r="F76" s="274"/>
      <c r="H76" s="307">
        <f ca="1">COUNTIF(N77:T77,1)</f>
        <v>0</v>
      </c>
      <c r="I76" s="309" t="s">
        <v>18</v>
      </c>
      <c r="K76" s="286">
        <f t="shared" ref="K76" ca="1" si="8">H76</f>
        <v>0</v>
      </c>
      <c r="L76" s="20">
        <f ca="1">1-K76</f>
        <v>1</v>
      </c>
      <c r="M76" s="38" t="s">
        <v>10</v>
      </c>
      <c r="N76" s="123">
        <v>23</v>
      </c>
      <c r="O76" s="118"/>
      <c r="P76" s="118"/>
      <c r="Q76" s="117"/>
      <c r="R76" s="117"/>
      <c r="S76" s="117"/>
      <c r="T76" s="117"/>
      <c r="U76" s="117"/>
    </row>
    <row r="77" spans="1:24" ht="6.95" customHeight="1" x14ac:dyDescent="0.2">
      <c r="A77" s="284"/>
      <c r="B77" s="275"/>
      <c r="C77" s="276"/>
      <c r="D77" s="276"/>
      <c r="E77" s="276"/>
      <c r="F77" s="277"/>
      <c r="H77" s="308"/>
      <c r="I77" s="310"/>
      <c r="K77" s="287"/>
      <c r="L77" s="20"/>
      <c r="M77" s="38" t="s">
        <v>1</v>
      </c>
      <c r="N77" s="118">
        <f ca="1">INDIRECT("'Résult. ML'!Y"&amp;A1)</f>
        <v>0</v>
      </c>
      <c r="O77" s="118"/>
      <c r="P77" s="118"/>
      <c r="Q77" s="117"/>
      <c r="R77" s="117"/>
      <c r="S77" s="117"/>
      <c r="T77" s="117"/>
      <c r="U77" s="117"/>
    </row>
    <row r="78" spans="1:24" ht="6.95" customHeight="1" x14ac:dyDescent="0.2">
      <c r="A78" s="284"/>
      <c r="B78" s="23"/>
      <c r="C78" s="23"/>
      <c r="D78" s="23"/>
      <c r="E78" s="23"/>
      <c r="F78" s="23"/>
      <c r="H78" s="24"/>
      <c r="I78" s="25"/>
      <c r="J78" s="21"/>
      <c r="K78" s="26"/>
      <c r="L78" s="20"/>
      <c r="M78" s="39"/>
      <c r="N78" s="118"/>
      <c r="O78" s="118"/>
      <c r="P78" s="118"/>
      <c r="Q78" s="117"/>
      <c r="R78" s="117"/>
      <c r="S78" s="117"/>
      <c r="T78" s="117"/>
      <c r="U78" s="117"/>
    </row>
    <row r="79" spans="1:24" ht="6.95" customHeight="1" x14ac:dyDescent="0.2">
      <c r="A79" s="284"/>
      <c r="B79" s="261" t="s">
        <v>20</v>
      </c>
      <c r="C79" s="307">
        <f t="shared" ref="C79" ca="1" si="9">SUM(H73:H77)</f>
        <v>0</v>
      </c>
      <c r="D79" s="309" t="s">
        <v>64</v>
      </c>
      <c r="E79" s="51"/>
      <c r="F79" s="256">
        <f t="shared" ref="F79" ca="1" si="10">C79/5</f>
        <v>0</v>
      </c>
      <c r="G79" s="51"/>
      <c r="H79" s="24"/>
      <c r="I79" s="25"/>
      <c r="J79" s="52"/>
      <c r="K79" s="26"/>
      <c r="L79" s="20"/>
      <c r="M79" s="53"/>
      <c r="N79" s="125"/>
      <c r="O79" s="125"/>
      <c r="P79" s="125"/>
      <c r="Q79" s="126"/>
      <c r="R79" s="126"/>
      <c r="S79" s="126"/>
      <c r="T79" s="126"/>
      <c r="U79" s="126"/>
      <c r="V79" s="51"/>
      <c r="W79" s="51"/>
      <c r="X79" s="51"/>
    </row>
    <row r="80" spans="1:24" ht="6.95" customHeight="1" x14ac:dyDescent="0.2">
      <c r="A80" s="285"/>
      <c r="B80" s="261"/>
      <c r="C80" s="308"/>
      <c r="D80" s="310"/>
      <c r="E80" s="51"/>
      <c r="F80" s="256"/>
      <c r="G80" s="51"/>
      <c r="H80" s="24"/>
      <c r="I80" s="25"/>
      <c r="J80" s="52"/>
      <c r="K80" s="26"/>
      <c r="L80" s="20"/>
      <c r="M80" s="53"/>
      <c r="N80" s="125"/>
      <c r="O80" s="125"/>
      <c r="P80" s="125"/>
      <c r="Q80" s="126"/>
      <c r="R80" s="126"/>
      <c r="S80" s="126"/>
      <c r="T80" s="126"/>
      <c r="U80" s="126"/>
      <c r="V80" s="51"/>
      <c r="W80" s="51"/>
      <c r="X80" s="51"/>
    </row>
    <row r="81" spans="1:24" ht="6.95" customHeight="1" x14ac:dyDescent="0.2">
      <c r="L81" s="20"/>
      <c r="N81" s="118"/>
      <c r="O81" s="118"/>
      <c r="P81" s="118"/>
      <c r="Q81" s="117"/>
      <c r="R81" s="117"/>
      <c r="S81" s="117"/>
      <c r="T81" s="117"/>
      <c r="U81" s="117"/>
    </row>
    <row r="82" spans="1:24" ht="6.95" customHeight="1" x14ac:dyDescent="0.2">
      <c r="A82" s="283" t="s">
        <v>65</v>
      </c>
      <c r="B82" s="272" t="s">
        <v>81</v>
      </c>
      <c r="C82" s="273"/>
      <c r="D82" s="273"/>
      <c r="E82" s="273"/>
      <c r="F82" s="274"/>
      <c r="H82" s="307">
        <f ca="1">COUNTIF(N83:T83,1)</f>
        <v>0</v>
      </c>
      <c r="I82" s="309" t="s">
        <v>16</v>
      </c>
      <c r="K82" s="256">
        <f t="shared" ref="K82" ca="1" si="11">H82/2</f>
        <v>0</v>
      </c>
      <c r="L82" s="20">
        <f ca="1">1-K82</f>
        <v>1</v>
      </c>
      <c r="M82" s="38" t="s">
        <v>10</v>
      </c>
      <c r="N82" s="123">
        <v>24</v>
      </c>
      <c r="O82" s="123">
        <v>25</v>
      </c>
      <c r="P82" s="118"/>
      <c r="Q82" s="117"/>
      <c r="R82" s="117"/>
      <c r="S82" s="117"/>
      <c r="T82" s="117"/>
      <c r="U82" s="117"/>
    </row>
    <row r="83" spans="1:24" ht="6.95" customHeight="1" x14ac:dyDescent="0.2">
      <c r="A83" s="284"/>
      <c r="B83" s="275"/>
      <c r="C83" s="276"/>
      <c r="D83" s="276"/>
      <c r="E83" s="276"/>
      <c r="F83" s="277"/>
      <c r="H83" s="308"/>
      <c r="I83" s="310"/>
      <c r="K83" s="256"/>
      <c r="L83" s="20"/>
      <c r="M83" s="38" t="s">
        <v>1</v>
      </c>
      <c r="N83" s="118">
        <f ca="1">INDIRECT("'Résult. ML'!Z"&amp;A1)</f>
        <v>0</v>
      </c>
      <c r="O83" s="118">
        <f ca="1">INDIRECT("'Résult. ML'!AA"&amp;A1)</f>
        <v>0</v>
      </c>
      <c r="P83" s="118"/>
      <c r="Q83" s="117"/>
      <c r="R83" s="117"/>
      <c r="S83" s="117"/>
      <c r="T83" s="117"/>
      <c r="U83" s="117"/>
    </row>
    <row r="84" spans="1:24" ht="6.95" customHeight="1" x14ac:dyDescent="0.2">
      <c r="A84" s="284"/>
      <c r="L84" s="20"/>
      <c r="N84" s="118"/>
      <c r="O84" s="118"/>
      <c r="P84" s="118"/>
      <c r="Q84" s="117"/>
      <c r="R84" s="117"/>
      <c r="S84" s="117"/>
      <c r="T84" s="117"/>
      <c r="U84" s="117"/>
    </row>
    <row r="85" spans="1:24" ht="6.95" customHeight="1" x14ac:dyDescent="0.2">
      <c r="A85" s="284"/>
      <c r="B85" s="272" t="s">
        <v>82</v>
      </c>
      <c r="C85" s="273"/>
      <c r="D85" s="273"/>
      <c r="E85" s="273"/>
      <c r="F85" s="274"/>
      <c r="H85" s="307">
        <f ca="1">COUNTIF(N86:T86,1)</f>
        <v>0</v>
      </c>
      <c r="I85" s="309" t="s">
        <v>16</v>
      </c>
      <c r="K85" s="256">
        <f t="shared" ref="K85" ca="1" si="12">H85/2</f>
        <v>0</v>
      </c>
      <c r="L85" s="20">
        <f ca="1">1-K85</f>
        <v>1</v>
      </c>
      <c r="M85" s="38" t="s">
        <v>10</v>
      </c>
      <c r="N85" s="123">
        <v>26</v>
      </c>
      <c r="O85" s="123">
        <v>27</v>
      </c>
      <c r="P85" s="118"/>
      <c r="Q85" s="117"/>
      <c r="R85" s="117"/>
      <c r="S85" s="117"/>
      <c r="T85" s="117"/>
      <c r="U85" s="117"/>
    </row>
    <row r="86" spans="1:24" ht="6.95" customHeight="1" x14ac:dyDescent="0.2">
      <c r="A86" s="284"/>
      <c r="B86" s="275"/>
      <c r="C86" s="276"/>
      <c r="D86" s="276"/>
      <c r="E86" s="276"/>
      <c r="F86" s="277"/>
      <c r="H86" s="308"/>
      <c r="I86" s="310"/>
      <c r="K86" s="256"/>
      <c r="L86" s="20"/>
      <c r="M86" s="38" t="s">
        <v>1</v>
      </c>
      <c r="N86" s="118">
        <f ca="1">INDIRECT("'Résult. ML'!AB"&amp;A1)</f>
        <v>0</v>
      </c>
      <c r="O86" s="118">
        <f ca="1">INDIRECT("'Résult. ML'!AC"&amp;A1)</f>
        <v>0</v>
      </c>
      <c r="P86" s="118"/>
      <c r="Q86" s="117"/>
      <c r="R86" s="117"/>
      <c r="S86" s="117"/>
      <c r="T86" s="117"/>
      <c r="U86" s="117"/>
    </row>
    <row r="87" spans="1:24" ht="6.95" customHeight="1" x14ac:dyDescent="0.2">
      <c r="A87" s="284"/>
      <c r="B87" s="23"/>
      <c r="C87" s="23"/>
      <c r="D87" s="23"/>
      <c r="E87" s="23"/>
      <c r="F87" s="23"/>
      <c r="H87" s="24"/>
      <c r="I87" s="25"/>
      <c r="J87" s="21"/>
      <c r="K87" s="26"/>
      <c r="L87" s="20"/>
      <c r="M87" s="39"/>
      <c r="N87" s="118"/>
      <c r="O87" s="118"/>
      <c r="P87" s="118"/>
      <c r="Q87" s="117"/>
      <c r="R87" s="117"/>
      <c r="S87" s="117"/>
      <c r="T87" s="117"/>
      <c r="U87" s="117"/>
    </row>
    <row r="88" spans="1:24" ht="6.95" customHeight="1" x14ac:dyDescent="0.2">
      <c r="A88" s="284"/>
      <c r="B88" s="261" t="s">
        <v>20</v>
      </c>
      <c r="C88" s="307">
        <f ca="1">SUM(H82:H86)</f>
        <v>0</v>
      </c>
      <c r="D88" s="309" t="s">
        <v>19</v>
      </c>
      <c r="E88" s="51"/>
      <c r="F88" s="256">
        <f ca="1">C88/4</f>
        <v>0</v>
      </c>
      <c r="G88" s="51"/>
      <c r="H88" s="24"/>
      <c r="I88" s="25"/>
      <c r="J88" s="52"/>
      <c r="K88" s="26"/>
      <c r="L88" s="20"/>
      <c r="M88" s="53"/>
      <c r="N88" s="125"/>
      <c r="O88" s="125"/>
      <c r="P88" s="125"/>
      <c r="Q88" s="126"/>
      <c r="R88" s="126"/>
      <c r="S88" s="126"/>
      <c r="T88" s="126"/>
      <c r="U88" s="126"/>
      <c r="V88" s="51"/>
      <c r="W88" s="51"/>
      <c r="X88" s="51"/>
    </row>
    <row r="89" spans="1:24" ht="6.95" customHeight="1" x14ac:dyDescent="0.2">
      <c r="A89" s="285"/>
      <c r="B89" s="261"/>
      <c r="C89" s="308"/>
      <c r="D89" s="310"/>
      <c r="E89" s="51"/>
      <c r="F89" s="256"/>
      <c r="G89" s="51"/>
      <c r="H89" s="24"/>
      <c r="I89" s="25"/>
      <c r="J89" s="52"/>
      <c r="K89" s="26"/>
      <c r="L89" s="20"/>
      <c r="M89" s="53"/>
      <c r="N89" s="125"/>
      <c r="O89" s="125"/>
      <c r="P89" s="125"/>
      <c r="Q89" s="126"/>
      <c r="R89" s="126"/>
      <c r="S89" s="126"/>
      <c r="T89" s="126"/>
      <c r="U89" s="126"/>
      <c r="V89" s="51"/>
      <c r="W89" s="51"/>
      <c r="X89" s="51"/>
    </row>
    <row r="90" spans="1:24" ht="6.95" customHeight="1" x14ac:dyDescent="0.2">
      <c r="L90" s="20"/>
      <c r="N90" s="118"/>
      <c r="O90" s="118"/>
      <c r="P90" s="118"/>
      <c r="Q90" s="117"/>
      <c r="R90" s="117"/>
      <c r="S90" s="117"/>
      <c r="T90" s="117"/>
      <c r="U90" s="117"/>
    </row>
    <row r="91" spans="1:24" ht="12.75" customHeight="1" x14ac:dyDescent="0.2">
      <c r="A91" s="283" t="s">
        <v>118</v>
      </c>
      <c r="B91" s="272" t="s">
        <v>13</v>
      </c>
      <c r="C91" s="273"/>
      <c r="D91" s="273"/>
      <c r="E91" s="273"/>
      <c r="F91" s="274"/>
      <c r="H91" s="307">
        <f ca="1">COUNTIF(N92:T92,1)</f>
        <v>0</v>
      </c>
      <c r="I91" s="309" t="s">
        <v>15</v>
      </c>
      <c r="K91" s="256">
        <f ca="1">H91/3</f>
        <v>0</v>
      </c>
      <c r="L91" s="20">
        <f ca="1">1-K91</f>
        <v>1</v>
      </c>
      <c r="M91" s="38" t="s">
        <v>10</v>
      </c>
      <c r="N91" s="123">
        <v>28</v>
      </c>
      <c r="O91" s="123">
        <v>29</v>
      </c>
      <c r="P91" s="123">
        <v>30</v>
      </c>
      <c r="Q91" s="117"/>
      <c r="R91" s="117"/>
      <c r="S91" s="117"/>
      <c r="T91" s="117"/>
      <c r="U91" s="117"/>
    </row>
    <row r="92" spans="1:24" ht="12.75" customHeight="1" x14ac:dyDescent="0.2">
      <c r="A92" s="284"/>
      <c r="B92" s="275"/>
      <c r="C92" s="276"/>
      <c r="D92" s="276"/>
      <c r="E92" s="276"/>
      <c r="F92" s="277"/>
      <c r="H92" s="308"/>
      <c r="I92" s="310"/>
      <c r="K92" s="256"/>
      <c r="L92" s="20"/>
      <c r="M92" s="38" t="s">
        <v>1</v>
      </c>
      <c r="N92" s="118">
        <f ca="1">INDIRECT("'Résult. ML'!AD"&amp;A1)</f>
        <v>0</v>
      </c>
      <c r="O92" s="118">
        <f ca="1">INDIRECT("'Résult. ML'!AE"&amp;A1)</f>
        <v>0</v>
      </c>
      <c r="P92" s="118">
        <f ca="1">INDIRECT("'Résult. ML'!AF"&amp;A1)</f>
        <v>0</v>
      </c>
      <c r="Q92" s="117"/>
      <c r="R92" s="117"/>
      <c r="S92" s="117"/>
      <c r="T92" s="117"/>
      <c r="U92" s="117"/>
    </row>
    <row r="93" spans="1:24" ht="6.95" customHeight="1" x14ac:dyDescent="0.2">
      <c r="A93" s="284"/>
      <c r="B93" s="23"/>
      <c r="C93" s="23"/>
      <c r="D93" s="23"/>
      <c r="E93" s="23"/>
      <c r="F93" s="23"/>
      <c r="H93" s="24"/>
      <c r="I93" s="25"/>
      <c r="J93" s="21"/>
      <c r="K93" s="26"/>
      <c r="L93" s="20"/>
      <c r="M93" s="39"/>
      <c r="N93" s="118"/>
      <c r="O93" s="118"/>
      <c r="P93" s="118"/>
      <c r="Q93" s="117"/>
      <c r="R93" s="117"/>
      <c r="S93" s="117"/>
      <c r="T93" s="117"/>
      <c r="U93" s="117"/>
    </row>
    <row r="94" spans="1:24" ht="6.95" customHeight="1" x14ac:dyDescent="0.2">
      <c r="A94" s="284"/>
      <c r="B94" s="261" t="s">
        <v>20</v>
      </c>
      <c r="C94" s="307">
        <f ca="1">SUM(H91:H92)</f>
        <v>0</v>
      </c>
      <c r="D94" s="309" t="s">
        <v>15</v>
      </c>
      <c r="E94" s="51"/>
      <c r="F94" s="256">
        <f t="shared" ref="F94" ca="1" si="13">C94/3</f>
        <v>0</v>
      </c>
      <c r="G94" s="51"/>
      <c r="H94" s="24"/>
      <c r="I94" s="25"/>
      <c r="J94" s="52"/>
      <c r="K94" s="26"/>
      <c r="L94" s="20"/>
      <c r="M94" s="53"/>
      <c r="N94" s="125"/>
      <c r="O94" s="125"/>
      <c r="P94" s="125"/>
      <c r="Q94" s="126"/>
      <c r="R94" s="126"/>
      <c r="S94" s="126"/>
      <c r="T94" s="126"/>
      <c r="U94" s="126"/>
      <c r="V94" s="51"/>
      <c r="W94" s="51"/>
      <c r="X94" s="51"/>
    </row>
    <row r="95" spans="1:24" ht="6.95" customHeight="1" x14ac:dyDescent="0.2">
      <c r="A95" s="285"/>
      <c r="B95" s="261"/>
      <c r="C95" s="308"/>
      <c r="D95" s="310"/>
      <c r="E95" s="51"/>
      <c r="F95" s="256"/>
      <c r="G95" s="51"/>
      <c r="H95" s="24"/>
      <c r="I95" s="25"/>
      <c r="J95" s="52"/>
      <c r="K95" s="26"/>
      <c r="L95" s="20"/>
      <c r="M95" s="53"/>
      <c r="N95" s="125"/>
      <c r="O95" s="125"/>
      <c r="P95" s="125"/>
      <c r="Q95" s="126"/>
      <c r="R95" s="126"/>
      <c r="S95" s="126"/>
      <c r="T95" s="126"/>
      <c r="U95" s="126"/>
      <c r="V95" s="51"/>
      <c r="W95" s="51"/>
      <c r="X95" s="51"/>
    </row>
    <row r="96" spans="1:24" ht="6.95" customHeight="1" x14ac:dyDescent="0.2">
      <c r="L96" s="20"/>
      <c r="N96" s="118"/>
      <c r="O96" s="118"/>
      <c r="P96" s="118"/>
      <c r="Q96" s="117"/>
      <c r="R96" s="117"/>
      <c r="S96" s="117"/>
      <c r="T96" s="117"/>
      <c r="U96" s="117"/>
    </row>
    <row r="97" spans="1:24" ht="6.95" customHeight="1" x14ac:dyDescent="0.2">
      <c r="A97" s="258" t="s">
        <v>52</v>
      </c>
      <c r="B97" s="272" t="s">
        <v>14</v>
      </c>
      <c r="C97" s="273"/>
      <c r="D97" s="273"/>
      <c r="E97" s="273"/>
      <c r="F97" s="274"/>
      <c r="H97" s="307">
        <f ca="1">COUNTIF(N98:T98,1)</f>
        <v>0</v>
      </c>
      <c r="I97" s="309" t="s">
        <v>18</v>
      </c>
      <c r="K97" s="256">
        <f t="shared" ref="K97" ca="1" si="14">H97</f>
        <v>0</v>
      </c>
      <c r="L97" s="20">
        <f ca="1">1-K97</f>
        <v>1</v>
      </c>
      <c r="M97" s="38" t="s">
        <v>10</v>
      </c>
      <c r="N97" s="123">
        <v>31</v>
      </c>
      <c r="O97" s="118"/>
      <c r="P97" s="118"/>
      <c r="Q97" s="117"/>
      <c r="R97" s="117"/>
      <c r="S97" s="117"/>
      <c r="T97" s="117"/>
      <c r="U97" s="117"/>
    </row>
    <row r="98" spans="1:24" ht="6.95" customHeight="1" x14ac:dyDescent="0.2">
      <c r="A98" s="259"/>
      <c r="B98" s="275"/>
      <c r="C98" s="276"/>
      <c r="D98" s="276"/>
      <c r="E98" s="276"/>
      <c r="F98" s="277"/>
      <c r="H98" s="308"/>
      <c r="I98" s="310"/>
      <c r="K98" s="256"/>
      <c r="L98" s="20"/>
      <c r="M98" s="38" t="s">
        <v>1</v>
      </c>
      <c r="N98" s="118">
        <f ca="1">INDIRECT("'Résult. ML'!AG"&amp;A1)</f>
        <v>0</v>
      </c>
      <c r="O98" s="118"/>
      <c r="P98" s="118"/>
      <c r="Q98" s="117"/>
      <c r="R98" s="117"/>
      <c r="S98" s="117"/>
      <c r="T98" s="117"/>
      <c r="U98" s="117"/>
    </row>
    <row r="99" spans="1:24" ht="6.95" customHeight="1" x14ac:dyDescent="0.2">
      <c r="A99" s="259"/>
      <c r="L99" s="20"/>
      <c r="N99" s="118"/>
      <c r="O99" s="118"/>
      <c r="P99" s="118"/>
      <c r="Q99" s="117"/>
      <c r="R99" s="117"/>
      <c r="S99" s="117"/>
      <c r="T99" s="117"/>
      <c r="U99" s="117"/>
    </row>
    <row r="100" spans="1:24" ht="6.95" customHeight="1" x14ac:dyDescent="0.2">
      <c r="A100" s="259"/>
      <c r="B100" s="272" t="s">
        <v>86</v>
      </c>
      <c r="C100" s="273"/>
      <c r="D100" s="273"/>
      <c r="E100" s="273"/>
      <c r="F100" s="274"/>
      <c r="H100" s="307">
        <f ca="1">COUNTIF(N101:Q101,1)</f>
        <v>0</v>
      </c>
      <c r="I100" s="309" t="s">
        <v>18</v>
      </c>
      <c r="K100" s="256">
        <f t="shared" ref="K100" ca="1" si="15">H100</f>
        <v>0</v>
      </c>
      <c r="L100" s="20">
        <f ca="1">1-K100</f>
        <v>1</v>
      </c>
      <c r="M100" s="38" t="s">
        <v>10</v>
      </c>
      <c r="N100" s="123">
        <v>32</v>
      </c>
      <c r="O100" s="117"/>
      <c r="P100" s="117"/>
      <c r="Q100" s="117"/>
      <c r="R100" s="117"/>
      <c r="S100" s="117"/>
      <c r="T100" s="117"/>
      <c r="U100" s="138"/>
      <c r="V100"/>
      <c r="W100"/>
      <c r="X100"/>
    </row>
    <row r="101" spans="1:24" ht="6.95" customHeight="1" x14ac:dyDescent="0.2">
      <c r="A101" s="259"/>
      <c r="B101" s="275"/>
      <c r="C101" s="276"/>
      <c r="D101" s="276"/>
      <c r="E101" s="276"/>
      <c r="F101" s="277"/>
      <c r="H101" s="308"/>
      <c r="I101" s="310"/>
      <c r="K101" s="256"/>
      <c r="L101" s="20"/>
      <c r="M101" s="38" t="s">
        <v>1</v>
      </c>
      <c r="N101" s="118">
        <f ca="1">INDIRECT("'Résult. ML'!AH"&amp;A1)</f>
        <v>0</v>
      </c>
      <c r="O101" s="117"/>
      <c r="P101" s="117"/>
      <c r="Q101" s="117"/>
      <c r="R101" s="117"/>
      <c r="S101" s="117"/>
      <c r="T101" s="117"/>
      <c r="U101" s="138"/>
      <c r="V101"/>
      <c r="W101"/>
      <c r="X101"/>
    </row>
    <row r="102" spans="1:24" ht="6.95" customHeight="1" x14ac:dyDescent="0.2">
      <c r="A102" s="259"/>
      <c r="B102" s="23"/>
      <c r="C102" s="23"/>
      <c r="D102" s="23"/>
      <c r="E102" s="23"/>
      <c r="F102" s="23"/>
      <c r="H102" s="24"/>
      <c r="I102" s="25"/>
      <c r="J102" s="21"/>
      <c r="K102" s="26"/>
      <c r="L102" s="20"/>
      <c r="M102" s="39"/>
      <c r="N102" s="118"/>
      <c r="O102" s="118"/>
      <c r="P102" s="118"/>
      <c r="Q102" s="117"/>
      <c r="R102" s="117"/>
      <c r="S102" s="117"/>
      <c r="T102" s="117"/>
      <c r="U102" s="117"/>
    </row>
    <row r="103" spans="1:24" ht="6.95" customHeight="1" x14ac:dyDescent="0.2">
      <c r="A103" s="259"/>
      <c r="B103" s="261" t="s">
        <v>20</v>
      </c>
      <c r="C103" s="307">
        <f ca="1">SUM(H97:H100)</f>
        <v>0</v>
      </c>
      <c r="D103" s="309" t="s">
        <v>16</v>
      </c>
      <c r="E103" s="51"/>
      <c r="F103" s="256">
        <f t="shared" ref="F103" ca="1" si="16">C103/2</f>
        <v>0</v>
      </c>
      <c r="G103" s="51"/>
      <c r="H103" s="24"/>
      <c r="I103" s="25"/>
      <c r="J103" s="52"/>
      <c r="K103" s="26"/>
      <c r="L103" s="20"/>
      <c r="M103" s="53"/>
      <c r="N103" s="125"/>
      <c r="O103" s="125"/>
      <c r="P103" s="125"/>
      <c r="Q103" s="126"/>
      <c r="R103" s="126"/>
      <c r="S103" s="126"/>
      <c r="T103" s="126"/>
      <c r="U103" s="126"/>
      <c r="V103" s="51"/>
      <c r="W103" s="51"/>
      <c r="X103" s="51"/>
    </row>
    <row r="104" spans="1:24" ht="6.95" customHeight="1" x14ac:dyDescent="0.2">
      <c r="A104" s="260"/>
      <c r="B104" s="261"/>
      <c r="C104" s="308"/>
      <c r="D104" s="310"/>
      <c r="E104" s="51"/>
      <c r="F104" s="256"/>
      <c r="G104" s="51"/>
      <c r="H104" s="24"/>
      <c r="I104" s="25"/>
      <c r="J104" s="52"/>
      <c r="K104" s="26"/>
      <c r="L104" s="20"/>
      <c r="M104" s="53"/>
      <c r="N104" s="125"/>
      <c r="O104" s="125"/>
      <c r="P104" s="125"/>
      <c r="Q104" s="126"/>
      <c r="R104" s="126"/>
      <c r="S104" s="126"/>
      <c r="T104" s="126"/>
      <c r="U104" s="126"/>
      <c r="V104" s="51"/>
      <c r="W104" s="51"/>
      <c r="X104" s="51"/>
    </row>
    <row r="105" spans="1:24" ht="6.95" customHeight="1" x14ac:dyDescent="0.2">
      <c r="L105" s="20"/>
      <c r="N105" s="118"/>
      <c r="O105" s="118"/>
      <c r="P105" s="118"/>
      <c r="Q105" s="117"/>
      <c r="R105" s="117"/>
      <c r="S105" s="117"/>
      <c r="T105" s="117"/>
      <c r="U105" s="117"/>
    </row>
    <row r="106" spans="1:24" ht="12" customHeight="1" x14ac:dyDescent="0.2">
      <c r="A106" s="288" t="s">
        <v>97</v>
      </c>
      <c r="B106" s="272" t="s">
        <v>89</v>
      </c>
      <c r="C106" s="273"/>
      <c r="D106" s="273"/>
      <c r="E106" s="273"/>
      <c r="F106" s="274"/>
      <c r="H106" s="307">
        <f ca="1">COUNTIF(N107:T107,1)</f>
        <v>0</v>
      </c>
      <c r="I106" s="309" t="s">
        <v>16</v>
      </c>
      <c r="K106" s="256">
        <f t="shared" ref="K106" ca="1" si="17">H106/2</f>
        <v>0</v>
      </c>
      <c r="L106" s="20">
        <f ca="1">1-K106</f>
        <v>1</v>
      </c>
      <c r="M106" s="38" t="s">
        <v>10</v>
      </c>
      <c r="N106" s="123">
        <v>33</v>
      </c>
      <c r="O106" s="123">
        <v>34</v>
      </c>
      <c r="P106" s="118"/>
      <c r="Q106" s="117"/>
      <c r="R106" s="117"/>
      <c r="S106" s="117"/>
      <c r="T106" s="117"/>
      <c r="U106" s="117"/>
    </row>
    <row r="107" spans="1:24" ht="12" customHeight="1" x14ac:dyDescent="0.2">
      <c r="A107" s="289"/>
      <c r="B107" s="275"/>
      <c r="C107" s="276"/>
      <c r="D107" s="276"/>
      <c r="E107" s="276"/>
      <c r="F107" s="277"/>
      <c r="H107" s="308"/>
      <c r="I107" s="310"/>
      <c r="K107" s="256"/>
      <c r="L107" s="20"/>
      <c r="M107" s="38" t="s">
        <v>1</v>
      </c>
      <c r="N107" s="118">
        <f ca="1">INDIRECT("'Résult. ML'!AI"&amp;A1)</f>
        <v>0</v>
      </c>
      <c r="O107" s="118">
        <f ca="1">INDIRECT("'Résult. ML'!AJ"&amp;A1)</f>
        <v>0</v>
      </c>
      <c r="P107" s="118"/>
      <c r="Q107" s="117"/>
      <c r="R107" s="117"/>
      <c r="S107" s="117"/>
      <c r="T107" s="117"/>
      <c r="U107" s="117"/>
    </row>
    <row r="108" spans="1:24" ht="12" customHeight="1" x14ac:dyDescent="0.2">
      <c r="A108" s="289"/>
      <c r="B108" s="23"/>
      <c r="C108" s="23"/>
      <c r="D108" s="23"/>
      <c r="E108" s="23"/>
      <c r="F108" s="23"/>
      <c r="H108" s="24"/>
      <c r="I108" s="25"/>
      <c r="J108" s="21"/>
      <c r="K108" s="26"/>
      <c r="L108" s="20"/>
      <c r="M108" s="39"/>
      <c r="N108" s="118"/>
      <c r="O108" s="118"/>
      <c r="P108" s="118"/>
      <c r="Q108" s="117"/>
      <c r="R108" s="117"/>
      <c r="S108" s="117"/>
      <c r="T108" s="117"/>
      <c r="U108" s="117"/>
    </row>
    <row r="109" spans="1:24" ht="12" customHeight="1" x14ac:dyDescent="0.2">
      <c r="A109" s="289"/>
      <c r="B109" s="261" t="s">
        <v>20</v>
      </c>
      <c r="C109" s="307">
        <f ca="1">SUM(H106:H107)</f>
        <v>0</v>
      </c>
      <c r="D109" s="309" t="s">
        <v>16</v>
      </c>
      <c r="E109" s="51"/>
      <c r="F109" s="256">
        <f ca="1">C109/2</f>
        <v>0</v>
      </c>
      <c r="G109" s="51"/>
      <c r="H109" s="24"/>
      <c r="I109" s="25"/>
      <c r="J109" s="52"/>
      <c r="K109" s="26"/>
      <c r="L109" s="20"/>
      <c r="M109" s="53"/>
      <c r="N109" s="125"/>
      <c r="O109" s="125"/>
      <c r="P109" s="125"/>
      <c r="Q109" s="126"/>
      <c r="R109" s="126"/>
      <c r="S109" s="126"/>
      <c r="T109" s="126"/>
      <c r="U109" s="126"/>
      <c r="V109" s="51"/>
      <c r="W109" s="51"/>
      <c r="X109" s="51"/>
    </row>
    <row r="110" spans="1:24" ht="12" customHeight="1" x14ac:dyDescent="0.2">
      <c r="A110" s="290"/>
      <c r="B110" s="261"/>
      <c r="C110" s="308"/>
      <c r="D110" s="310"/>
      <c r="E110" s="51"/>
      <c r="F110" s="256"/>
      <c r="G110" s="51"/>
      <c r="H110" s="24"/>
      <c r="I110" s="25"/>
      <c r="J110" s="52"/>
      <c r="K110" s="26"/>
      <c r="L110" s="20"/>
      <c r="M110" s="53"/>
      <c r="N110" s="125"/>
      <c r="O110" s="125"/>
      <c r="P110" s="125"/>
      <c r="Q110" s="126"/>
      <c r="R110" s="126"/>
      <c r="S110" s="126"/>
      <c r="T110" s="126"/>
      <c r="U110" s="126"/>
      <c r="V110" s="51"/>
      <c r="W110" s="51"/>
      <c r="X110" s="51"/>
    </row>
    <row r="111" spans="1:24" ht="6.95" customHeight="1" x14ac:dyDescent="0.2">
      <c r="B111" s="34"/>
      <c r="C111" s="28"/>
      <c r="D111" s="29"/>
      <c r="E111" s="21"/>
      <c r="F111" s="30"/>
      <c r="N111" s="118"/>
      <c r="O111" s="118"/>
      <c r="P111" s="118"/>
      <c r="Q111" s="117"/>
      <c r="R111" s="117"/>
      <c r="S111" s="117"/>
      <c r="T111" s="117"/>
      <c r="U111" s="117"/>
    </row>
    <row r="112" spans="1:24" ht="9" customHeight="1" x14ac:dyDescent="0.2">
      <c r="A112" s="288" t="s">
        <v>98</v>
      </c>
      <c r="B112" s="272" t="s">
        <v>90</v>
      </c>
      <c r="C112" s="273"/>
      <c r="D112" s="273"/>
      <c r="E112" s="273"/>
      <c r="F112" s="274"/>
      <c r="H112" s="307">
        <f ca="1">COUNTIF(N113:R113,1)</f>
        <v>0</v>
      </c>
      <c r="I112" s="309" t="s">
        <v>18</v>
      </c>
      <c r="K112" s="256">
        <f ca="1">H112</f>
        <v>0</v>
      </c>
      <c r="L112" s="20">
        <f ca="1">1-K112</f>
        <v>1</v>
      </c>
      <c r="M112" s="38" t="s">
        <v>10</v>
      </c>
      <c r="N112" s="123">
        <v>35</v>
      </c>
      <c r="O112" s="124"/>
      <c r="P112" s="124"/>
      <c r="Q112" s="124"/>
      <c r="R112" s="124"/>
      <c r="S112" s="124"/>
      <c r="T112" s="124"/>
      <c r="U112" s="124"/>
      <c r="V112"/>
      <c r="W112"/>
      <c r="X112"/>
    </row>
    <row r="113" spans="1:24" ht="12" customHeight="1" x14ac:dyDescent="0.2">
      <c r="A113" s="289"/>
      <c r="B113" s="275"/>
      <c r="C113" s="276"/>
      <c r="D113" s="276"/>
      <c r="E113" s="276"/>
      <c r="F113" s="277"/>
      <c r="H113" s="308"/>
      <c r="I113" s="310"/>
      <c r="K113" s="256"/>
      <c r="L113" s="20"/>
      <c r="M113" s="38" t="s">
        <v>1</v>
      </c>
      <c r="N113" s="118">
        <f ca="1">INDIRECT("'Résult. ML'!AK"&amp;A1)</f>
        <v>0</v>
      </c>
      <c r="O113" s="122"/>
      <c r="P113" s="122"/>
      <c r="Q113" s="122"/>
      <c r="R113" s="122"/>
      <c r="S113" s="122"/>
      <c r="T113" s="122"/>
      <c r="U113" s="122"/>
      <c r="V113"/>
      <c r="W113"/>
      <c r="X113"/>
    </row>
    <row r="114" spans="1:24" ht="9" customHeight="1" x14ac:dyDescent="0.2">
      <c r="A114" s="289"/>
      <c r="B114" s="23"/>
      <c r="C114" s="23"/>
      <c r="D114" s="23"/>
      <c r="E114" s="23"/>
      <c r="F114" s="23"/>
      <c r="H114" s="24"/>
      <c r="I114" s="25"/>
      <c r="J114" s="21"/>
      <c r="K114" s="26"/>
      <c r="L114" s="20"/>
      <c r="M114" s="39"/>
      <c r="N114" s="118"/>
      <c r="O114" s="118"/>
      <c r="P114" s="118"/>
      <c r="Q114" s="117"/>
      <c r="R114" s="117"/>
      <c r="S114" s="117"/>
      <c r="T114" s="117"/>
      <c r="U114" s="117"/>
    </row>
    <row r="115" spans="1:24" ht="9" customHeight="1" x14ac:dyDescent="0.2">
      <c r="A115" s="289"/>
      <c r="B115" s="261" t="s">
        <v>20</v>
      </c>
      <c r="C115" s="307">
        <f ca="1">SUM(H112)</f>
        <v>0</v>
      </c>
      <c r="D115" s="309" t="s">
        <v>18</v>
      </c>
      <c r="E115" s="51"/>
      <c r="F115" s="256">
        <f ca="1">C115</f>
        <v>0</v>
      </c>
      <c r="G115" s="51"/>
      <c r="H115" s="24"/>
      <c r="I115" s="25"/>
      <c r="J115" s="52"/>
      <c r="K115" s="26"/>
      <c r="L115" s="20"/>
      <c r="M115" s="53"/>
      <c r="N115" s="125"/>
      <c r="O115" s="125"/>
      <c r="P115" s="125"/>
      <c r="Q115" s="126"/>
      <c r="R115" s="126"/>
      <c r="S115" s="126"/>
      <c r="T115" s="126"/>
      <c r="U115" s="126"/>
      <c r="V115" s="51"/>
      <c r="W115" s="51"/>
      <c r="X115" s="51"/>
    </row>
    <row r="116" spans="1:24" ht="9" customHeight="1" x14ac:dyDescent="0.2">
      <c r="A116" s="290"/>
      <c r="B116" s="261"/>
      <c r="C116" s="308"/>
      <c r="D116" s="310"/>
      <c r="E116" s="51"/>
      <c r="F116" s="256"/>
      <c r="G116" s="51"/>
      <c r="H116" s="24"/>
      <c r="I116" s="25"/>
      <c r="J116" s="52"/>
      <c r="K116" s="26"/>
      <c r="L116" s="20"/>
      <c r="M116" s="53"/>
      <c r="N116" s="125"/>
      <c r="O116" s="125"/>
      <c r="P116" s="125"/>
      <c r="Q116" s="126"/>
      <c r="R116" s="126"/>
      <c r="S116" s="126"/>
      <c r="T116" s="126"/>
      <c r="U116" s="126"/>
      <c r="V116" s="51"/>
      <c r="W116" s="51"/>
      <c r="X116" s="51"/>
    </row>
    <row r="117" spans="1:24" ht="6.95" customHeight="1" x14ac:dyDescent="0.2">
      <c r="L117" s="20"/>
      <c r="N117" s="118"/>
      <c r="O117" s="118"/>
      <c r="P117" s="118"/>
      <c r="Q117" s="117"/>
      <c r="R117" s="117"/>
      <c r="S117" s="117"/>
      <c r="T117" s="117"/>
      <c r="U117" s="117"/>
    </row>
    <row r="118" spans="1:24" ht="6.95" customHeight="1" x14ac:dyDescent="0.2">
      <c r="A118" s="288" t="s">
        <v>119</v>
      </c>
      <c r="B118" s="272" t="s">
        <v>92</v>
      </c>
      <c r="C118" s="273"/>
      <c r="D118" s="273"/>
      <c r="E118" s="273"/>
      <c r="F118" s="274"/>
      <c r="H118" s="307">
        <f ca="1">COUNTIF(N119:T119,1)</f>
        <v>0</v>
      </c>
      <c r="I118" s="309" t="s">
        <v>18</v>
      </c>
      <c r="K118" s="256">
        <f t="shared" ref="K118" ca="1" si="18">H118</f>
        <v>0</v>
      </c>
      <c r="L118" s="20">
        <f ca="1">1-K118</f>
        <v>1</v>
      </c>
      <c r="M118" s="38" t="s">
        <v>10</v>
      </c>
      <c r="N118" s="123">
        <v>36</v>
      </c>
      <c r="O118" s="118"/>
      <c r="P118" s="118"/>
      <c r="Q118" s="117"/>
      <c r="R118" s="117"/>
      <c r="S118" s="117"/>
      <c r="T118" s="117"/>
      <c r="U118" s="117"/>
    </row>
    <row r="119" spans="1:24" ht="6.95" customHeight="1" x14ac:dyDescent="0.2">
      <c r="A119" s="289"/>
      <c r="B119" s="275"/>
      <c r="C119" s="276"/>
      <c r="D119" s="276"/>
      <c r="E119" s="276"/>
      <c r="F119" s="277"/>
      <c r="H119" s="308"/>
      <c r="I119" s="310"/>
      <c r="K119" s="256"/>
      <c r="L119" s="20"/>
      <c r="M119" s="38" t="s">
        <v>1</v>
      </c>
      <c r="N119" s="118">
        <f ca="1">INDIRECT("'Résult. ML'!AL"&amp;A1)</f>
        <v>0</v>
      </c>
      <c r="O119" s="118"/>
      <c r="P119" s="118"/>
      <c r="Q119" s="117"/>
      <c r="R119" s="117"/>
      <c r="S119" s="117"/>
      <c r="T119" s="117"/>
      <c r="U119" s="117"/>
    </row>
    <row r="120" spans="1:24" ht="6.95" customHeight="1" x14ac:dyDescent="0.2">
      <c r="A120" s="289"/>
      <c r="B120" s="23"/>
      <c r="C120" s="23"/>
      <c r="D120" s="23"/>
      <c r="E120" s="23"/>
      <c r="F120" s="23"/>
      <c r="H120" s="24"/>
      <c r="I120" s="25"/>
      <c r="J120" s="21"/>
      <c r="K120" s="26"/>
      <c r="L120" s="20"/>
      <c r="M120" s="39"/>
      <c r="N120" s="118"/>
      <c r="O120" s="118"/>
      <c r="P120" s="118"/>
      <c r="Q120" s="117"/>
      <c r="R120" s="117"/>
      <c r="S120" s="117"/>
      <c r="T120" s="117"/>
      <c r="U120" s="117"/>
    </row>
    <row r="121" spans="1:24" ht="6.95" customHeight="1" x14ac:dyDescent="0.2">
      <c r="A121" s="289"/>
      <c r="B121" s="261" t="s">
        <v>20</v>
      </c>
      <c r="C121" s="307">
        <f ca="1">SUM(H118:H119)</f>
        <v>0</v>
      </c>
      <c r="D121" s="309" t="s">
        <v>18</v>
      </c>
      <c r="E121" s="51"/>
      <c r="F121" s="256">
        <f ca="1">C121/1</f>
        <v>0</v>
      </c>
      <c r="G121" s="51"/>
      <c r="H121" s="24"/>
      <c r="I121" s="25"/>
      <c r="J121" s="52"/>
      <c r="K121" s="26"/>
      <c r="L121" s="20"/>
      <c r="M121" s="53"/>
      <c r="N121" s="125"/>
      <c r="O121" s="125"/>
      <c r="P121" s="125"/>
      <c r="Q121" s="126"/>
      <c r="R121" s="126"/>
      <c r="S121" s="126"/>
      <c r="T121" s="126"/>
      <c r="U121" s="126"/>
      <c r="V121" s="51"/>
      <c r="W121" s="51"/>
      <c r="X121" s="51"/>
    </row>
    <row r="122" spans="1:24" ht="6.95" customHeight="1" x14ac:dyDescent="0.2">
      <c r="A122" s="290"/>
      <c r="B122" s="261"/>
      <c r="C122" s="308"/>
      <c r="D122" s="310"/>
      <c r="E122" s="51"/>
      <c r="F122" s="256"/>
      <c r="G122" s="51"/>
      <c r="H122" s="24"/>
      <c r="I122" s="25"/>
      <c r="J122" s="52"/>
      <c r="K122" s="26"/>
      <c r="L122" s="20"/>
      <c r="M122" s="53"/>
      <c r="N122" s="125"/>
      <c r="O122" s="125"/>
      <c r="P122" s="125"/>
      <c r="Q122" s="126"/>
      <c r="R122" s="126"/>
      <c r="S122" s="126"/>
      <c r="T122" s="126"/>
      <c r="U122" s="126"/>
      <c r="V122" s="51"/>
      <c r="W122" s="51"/>
      <c r="X122" s="51"/>
    </row>
    <row r="123" spans="1:24" ht="6.95" customHeight="1" x14ac:dyDescent="0.2">
      <c r="B123" s="34"/>
      <c r="C123" s="28"/>
      <c r="D123" s="29"/>
      <c r="E123" s="21"/>
      <c r="F123" s="30"/>
      <c r="N123" s="118"/>
      <c r="O123" s="118"/>
      <c r="P123" s="118"/>
      <c r="Q123" s="117"/>
      <c r="R123" s="117"/>
      <c r="S123" s="117"/>
      <c r="T123" s="117"/>
      <c r="U123" s="117"/>
    </row>
    <row r="124" spans="1:24" ht="10.5" customHeight="1" x14ac:dyDescent="0.2">
      <c r="A124" s="288" t="s">
        <v>87</v>
      </c>
      <c r="B124" s="298" t="s">
        <v>109</v>
      </c>
      <c r="C124" s="299"/>
      <c r="D124" s="299"/>
      <c r="E124" s="299"/>
      <c r="F124" s="300"/>
      <c r="H124" s="307">
        <f ca="1">COUNTIF(N125:S125,1)</f>
        <v>0</v>
      </c>
      <c r="I124" s="309" t="s">
        <v>15</v>
      </c>
      <c r="K124" s="256">
        <f ca="1">H124/3</f>
        <v>0</v>
      </c>
      <c r="L124" s="20">
        <f ca="1">1-K124</f>
        <v>1</v>
      </c>
      <c r="M124" s="38" t="s">
        <v>10</v>
      </c>
      <c r="N124" s="123">
        <v>37</v>
      </c>
      <c r="O124" s="136">
        <v>38</v>
      </c>
      <c r="P124" s="139">
        <v>39</v>
      </c>
      <c r="Q124" s="124"/>
      <c r="R124" s="124"/>
      <c r="S124" s="124"/>
      <c r="T124" s="124"/>
      <c r="U124" s="42"/>
      <c r="V124" s="42"/>
      <c r="W124" s="42"/>
      <c r="X124"/>
    </row>
    <row r="125" spans="1:24" ht="10.5" customHeight="1" x14ac:dyDescent="0.2">
      <c r="A125" s="289"/>
      <c r="B125" s="301"/>
      <c r="C125" s="302"/>
      <c r="D125" s="302"/>
      <c r="E125" s="302"/>
      <c r="F125" s="303"/>
      <c r="H125" s="308"/>
      <c r="I125" s="310"/>
      <c r="K125" s="256"/>
      <c r="L125" s="20"/>
      <c r="M125" s="38" t="s">
        <v>1</v>
      </c>
      <c r="N125" s="118">
        <f ca="1">INDIRECT("'Résult. ML'!AM"&amp;A1)</f>
        <v>0</v>
      </c>
      <c r="O125" s="118">
        <f ca="1">INDIRECT("'Résult. ML'!AN"&amp;A1)</f>
        <v>0</v>
      </c>
      <c r="P125" s="118">
        <f ca="1">INDIRECT("'Résult. ML'!AO"&amp;A1)</f>
        <v>0</v>
      </c>
      <c r="Q125" s="122"/>
      <c r="R125" s="122"/>
      <c r="S125" s="122"/>
      <c r="T125" s="122"/>
      <c r="U125" s="43"/>
      <c r="V125" s="43"/>
      <c r="W125" s="43"/>
      <c r="X125"/>
    </row>
    <row r="126" spans="1:24" ht="6.95" customHeight="1" x14ac:dyDescent="0.2">
      <c r="A126" s="289"/>
      <c r="L126" s="20"/>
      <c r="N126" s="118"/>
      <c r="O126" s="118"/>
      <c r="P126" s="118"/>
      <c r="Q126" s="117"/>
      <c r="R126" s="117"/>
      <c r="S126" s="117"/>
      <c r="T126" s="117"/>
      <c r="U126" s="117"/>
    </row>
    <row r="127" spans="1:24" ht="6.95" customHeight="1" x14ac:dyDescent="0.2">
      <c r="A127" s="289"/>
      <c r="B127" s="272" t="s">
        <v>104</v>
      </c>
      <c r="C127" s="273"/>
      <c r="D127" s="273"/>
      <c r="E127" s="273"/>
      <c r="F127" s="274"/>
      <c r="H127" s="307">
        <f ca="1">COUNTIF(N128:Q128,1)</f>
        <v>0</v>
      </c>
      <c r="I127" s="309" t="s">
        <v>18</v>
      </c>
      <c r="K127" s="256">
        <f t="shared" ref="K127" ca="1" si="19">H127</f>
        <v>0</v>
      </c>
      <c r="L127" s="20">
        <f ca="1">1-K127</f>
        <v>1</v>
      </c>
      <c r="M127" s="38" t="s">
        <v>10</v>
      </c>
      <c r="N127" s="123">
        <v>40</v>
      </c>
      <c r="O127" s="117"/>
      <c r="P127" s="117"/>
      <c r="Q127" s="117"/>
      <c r="R127" s="117"/>
      <c r="S127" s="117"/>
      <c r="T127" s="117"/>
      <c r="U127" s="138"/>
      <c r="V127"/>
      <c r="W127"/>
      <c r="X127"/>
    </row>
    <row r="128" spans="1:24" ht="6.95" customHeight="1" x14ac:dyDescent="0.2">
      <c r="A128" s="289"/>
      <c r="B128" s="275"/>
      <c r="C128" s="276"/>
      <c r="D128" s="276"/>
      <c r="E128" s="276"/>
      <c r="F128" s="277"/>
      <c r="H128" s="308"/>
      <c r="I128" s="310"/>
      <c r="K128" s="256"/>
      <c r="L128" s="20"/>
      <c r="M128" s="38" t="s">
        <v>1</v>
      </c>
      <c r="N128" s="118">
        <f ca="1">INDIRECT("'Résult. ML'!AP"&amp;A1)</f>
        <v>0</v>
      </c>
      <c r="O128" s="117"/>
      <c r="P128" s="117"/>
      <c r="Q128" s="117"/>
      <c r="R128" s="117"/>
      <c r="S128" s="117"/>
      <c r="T128" s="117"/>
      <c r="U128" s="138"/>
      <c r="V128"/>
      <c r="W128"/>
      <c r="X128"/>
    </row>
    <row r="129" spans="1:24" ht="10.5" customHeight="1" x14ac:dyDescent="0.2">
      <c r="A129" s="289"/>
      <c r="B129" s="23"/>
      <c r="C129" s="23"/>
      <c r="D129" s="23"/>
      <c r="E129" s="23"/>
      <c r="F129" s="23"/>
      <c r="H129" s="24"/>
      <c r="I129" s="25"/>
      <c r="J129" s="21"/>
      <c r="K129" s="26"/>
      <c r="L129" s="20"/>
      <c r="M129" s="39"/>
      <c r="N129" s="118"/>
      <c r="O129" s="118"/>
      <c r="P129" s="118"/>
      <c r="Q129" s="117"/>
      <c r="R129" s="117"/>
      <c r="S129" s="117"/>
      <c r="T129" s="117"/>
      <c r="U129" s="117"/>
    </row>
    <row r="130" spans="1:24" ht="9.75" customHeight="1" x14ac:dyDescent="0.2">
      <c r="A130" s="289"/>
      <c r="B130" s="318" t="s">
        <v>20</v>
      </c>
      <c r="C130" s="307">
        <f ca="1">SUM(H124)</f>
        <v>0</v>
      </c>
      <c r="D130" s="309" t="s">
        <v>19</v>
      </c>
      <c r="E130" s="51"/>
      <c r="F130" s="286">
        <f t="shared" ref="F130" ca="1" si="20">C130/4</f>
        <v>0</v>
      </c>
      <c r="G130" s="51"/>
      <c r="H130" s="24"/>
      <c r="I130" s="25"/>
      <c r="J130" s="52"/>
      <c r="K130" s="26"/>
      <c r="L130" s="20"/>
      <c r="M130" s="53"/>
      <c r="N130" s="125"/>
      <c r="O130" s="125"/>
      <c r="P130" s="125"/>
      <c r="Q130" s="126"/>
      <c r="R130" s="126"/>
      <c r="S130" s="126"/>
      <c r="T130" s="126"/>
      <c r="U130" s="126"/>
      <c r="V130" s="51"/>
      <c r="W130" s="51"/>
      <c r="X130" s="51"/>
    </row>
    <row r="131" spans="1:24" ht="9.75" customHeight="1" x14ac:dyDescent="0.2">
      <c r="A131" s="290"/>
      <c r="B131" s="318"/>
      <c r="C131" s="308"/>
      <c r="D131" s="310"/>
      <c r="E131" s="51"/>
      <c r="F131" s="287"/>
      <c r="G131" s="51"/>
      <c r="H131" s="24"/>
      <c r="I131" s="25"/>
      <c r="J131" s="52"/>
      <c r="K131" s="26"/>
      <c r="L131" s="20"/>
      <c r="M131" s="53"/>
      <c r="N131" s="125"/>
      <c r="O131" s="125"/>
      <c r="P131" s="125"/>
      <c r="Q131" s="126"/>
      <c r="R131" s="126"/>
      <c r="S131" s="126"/>
      <c r="T131" s="126"/>
      <c r="U131" s="126"/>
      <c r="V131" s="51"/>
      <c r="W131" s="51"/>
      <c r="X131" s="51"/>
    </row>
    <row r="132" spans="1:24" ht="6.95" customHeight="1" x14ac:dyDescent="0.2">
      <c r="B132" s="34"/>
      <c r="C132" s="28"/>
      <c r="D132" s="29"/>
      <c r="E132" s="21"/>
      <c r="F132" s="30"/>
      <c r="N132" s="118"/>
      <c r="O132" s="118"/>
      <c r="P132" s="118"/>
      <c r="Q132" s="117"/>
      <c r="R132" s="117"/>
      <c r="S132" s="117"/>
      <c r="T132" s="117"/>
      <c r="U132" s="117"/>
    </row>
    <row r="133" spans="1:24" ht="15" customHeight="1" x14ac:dyDescent="0.2">
      <c r="A133" s="295" t="s">
        <v>57</v>
      </c>
      <c r="B133" s="272" t="s">
        <v>56</v>
      </c>
      <c r="C133" s="273"/>
      <c r="D133" s="273"/>
      <c r="E133" s="273"/>
      <c r="F133" s="274"/>
      <c r="H133" s="316">
        <f t="shared" ref="H133" ca="1" si="21">COUNTIF(N134:U136,1)</f>
        <v>0</v>
      </c>
      <c r="I133" s="309" t="s">
        <v>17</v>
      </c>
      <c r="K133" s="256">
        <f ca="1">H133/10</f>
        <v>0</v>
      </c>
      <c r="L133" s="20">
        <f ca="1">1-K133</f>
        <v>1</v>
      </c>
      <c r="M133" s="38" t="s">
        <v>10</v>
      </c>
      <c r="N133" s="123">
        <v>41</v>
      </c>
      <c r="O133" s="123">
        <v>42</v>
      </c>
      <c r="P133" s="123">
        <v>43</v>
      </c>
      <c r="Q133" s="123">
        <v>44</v>
      </c>
      <c r="R133" s="123">
        <v>45</v>
      </c>
      <c r="S133" s="123">
        <v>46</v>
      </c>
      <c r="T133" s="123">
        <v>47</v>
      </c>
      <c r="U133" s="123">
        <v>48</v>
      </c>
    </row>
    <row r="134" spans="1:24" ht="15" customHeight="1" x14ac:dyDescent="0.2">
      <c r="A134" s="296"/>
      <c r="B134" s="275"/>
      <c r="C134" s="276"/>
      <c r="D134" s="276"/>
      <c r="E134" s="276"/>
      <c r="F134" s="277"/>
      <c r="H134" s="317"/>
      <c r="I134" s="310"/>
      <c r="K134" s="256"/>
      <c r="L134" s="20"/>
      <c r="M134" s="38" t="s">
        <v>1</v>
      </c>
      <c r="N134" s="118">
        <f ca="1">INDIRECT("'Résult. ML'!AQ"&amp;A1)</f>
        <v>0</v>
      </c>
      <c r="O134" s="118">
        <f ca="1">INDIRECT("'Résult. ML'!AR"&amp;A1)</f>
        <v>0</v>
      </c>
      <c r="P134" s="118">
        <f ca="1">INDIRECT("'Résult. ML'!AS"&amp;A1)</f>
        <v>0</v>
      </c>
      <c r="Q134" s="118">
        <f ca="1">INDIRECT("'Résult. ML'!AT"&amp;A1)</f>
        <v>0</v>
      </c>
      <c r="R134" s="118">
        <f ca="1">INDIRECT("'Résult. ML'!AU"&amp;A1)</f>
        <v>0</v>
      </c>
      <c r="S134" s="118">
        <f ca="1">INDIRECT("'Résult. ML'!AV"&amp;A1)</f>
        <v>0</v>
      </c>
      <c r="T134" s="118">
        <f ca="1">INDIRECT("'Résult. ML'!AW"&amp;A1)</f>
        <v>0</v>
      </c>
      <c r="U134" s="118">
        <f ca="1">INDIRECT("'Résult. ML'!AX"&amp;A1)</f>
        <v>0</v>
      </c>
    </row>
    <row r="135" spans="1:24" ht="15" customHeight="1" x14ac:dyDescent="0.2">
      <c r="A135" s="296"/>
      <c r="B135" s="23"/>
      <c r="C135" s="23"/>
      <c r="D135" s="23"/>
      <c r="E135" s="23"/>
      <c r="F135" s="23"/>
      <c r="H135" s="24"/>
      <c r="I135" s="25"/>
      <c r="J135" s="21"/>
      <c r="K135" s="26"/>
      <c r="L135" s="20"/>
      <c r="M135" s="39"/>
      <c r="N135" s="118"/>
      <c r="O135" s="118"/>
      <c r="P135" s="118"/>
      <c r="Q135" s="117"/>
      <c r="R135" s="117"/>
      <c r="S135" s="123">
        <v>48</v>
      </c>
      <c r="T135" s="123">
        <v>50</v>
      </c>
      <c r="X135"/>
    </row>
    <row r="136" spans="1:24" ht="15" customHeight="1" x14ac:dyDescent="0.2">
      <c r="A136" s="297"/>
      <c r="B136" s="147" t="s">
        <v>20</v>
      </c>
      <c r="C136" s="56">
        <f ca="1">SUM(H133)</f>
        <v>0</v>
      </c>
      <c r="D136" s="57" t="s">
        <v>17</v>
      </c>
      <c r="E136" s="51"/>
      <c r="F136" s="58">
        <f ca="1">C136/10</f>
        <v>0</v>
      </c>
      <c r="G136" s="51"/>
      <c r="H136" s="24"/>
      <c r="I136" s="25"/>
      <c r="J136" s="52"/>
      <c r="K136" s="26"/>
      <c r="L136" s="20"/>
      <c r="M136" s="39"/>
      <c r="N136" s="120"/>
      <c r="O136" s="120"/>
      <c r="P136" s="120"/>
      <c r="Q136" s="137"/>
      <c r="R136" s="138"/>
      <c r="S136" s="118">
        <f ca="1">INDIRECT("'Résult. ML'!AY"&amp;A1)</f>
        <v>0</v>
      </c>
      <c r="T136" s="118">
        <f ca="1">INDIRECT("'Résult. ML'!AZ"&amp;A1)</f>
        <v>0</v>
      </c>
      <c r="U136"/>
      <c r="V136"/>
      <c r="W136"/>
      <c r="X136"/>
    </row>
    <row r="137" spans="1:24" ht="12.75" customHeight="1" x14ac:dyDescent="0.2">
      <c r="A137" s="48"/>
      <c r="B137" s="34"/>
      <c r="C137" s="28"/>
      <c r="D137" s="29"/>
      <c r="E137" s="49"/>
      <c r="F137" s="30"/>
      <c r="H137" s="24"/>
      <c r="I137" s="25"/>
      <c r="J137" s="21"/>
      <c r="K137" s="26"/>
      <c r="L137" s="20"/>
      <c r="M137" s="39"/>
      <c r="Q137" s="50"/>
      <c r="R137"/>
      <c r="S137"/>
      <c r="T137"/>
      <c r="U137"/>
      <c r="V137"/>
      <c r="W137"/>
      <c r="X137"/>
    </row>
    <row r="138" spans="1:24" ht="18" x14ac:dyDescent="0.2">
      <c r="A138" s="47"/>
      <c r="B138" s="34"/>
      <c r="C138" s="28"/>
      <c r="D138" s="29"/>
      <c r="E138" s="21"/>
      <c r="F138" s="30"/>
      <c r="M138" s="39"/>
      <c r="N138" s="43"/>
      <c r="O138" s="43"/>
      <c r="P138" s="43"/>
      <c r="Q138" s="50"/>
    </row>
    <row r="139" spans="1:24" x14ac:dyDescent="0.2">
      <c r="A139" s="278" t="s">
        <v>67</v>
      </c>
      <c r="B139" s="279"/>
      <c r="C139" s="311">
        <f ca="1">SUM(H64:H134)</f>
        <v>0</v>
      </c>
      <c r="D139" s="313" t="s">
        <v>120</v>
      </c>
      <c r="F139" s="315">
        <f ca="1">C139/50</f>
        <v>0</v>
      </c>
    </row>
    <row r="140" spans="1:24" x14ac:dyDescent="0.2">
      <c r="A140" s="280"/>
      <c r="B140" s="279"/>
      <c r="C140" s="312"/>
      <c r="D140" s="314"/>
      <c r="E140" s="21"/>
      <c r="F140" s="315"/>
    </row>
  </sheetData>
  <sheetProtection sheet="1" selectLockedCells="1"/>
  <mergeCells count="187">
    <mergeCell ref="C2:G2"/>
    <mergeCell ref="A4:U4"/>
    <mergeCell ref="A6:A37"/>
    <mergeCell ref="B6:F7"/>
    <mergeCell ref="H6:H7"/>
    <mergeCell ref="I6:I7"/>
    <mergeCell ref="K6:K7"/>
    <mergeCell ref="B9:F10"/>
    <mergeCell ref="H9:H10"/>
    <mergeCell ref="I9:I10"/>
    <mergeCell ref="K9:K10"/>
    <mergeCell ref="B12:F13"/>
    <mergeCell ref="H12:H13"/>
    <mergeCell ref="I12:I13"/>
    <mergeCell ref="K12:K13"/>
    <mergeCell ref="B15:F16"/>
    <mergeCell ref="H15:H16"/>
    <mergeCell ref="I15:I16"/>
    <mergeCell ref="K15:K16"/>
    <mergeCell ref="B24:F25"/>
    <mergeCell ref="H24:H25"/>
    <mergeCell ref="I24:I25"/>
    <mergeCell ref="K24:K25"/>
    <mergeCell ref="B27:F28"/>
    <mergeCell ref="H27:H28"/>
    <mergeCell ref="I27:I28"/>
    <mergeCell ref="K27:K28"/>
    <mergeCell ref="B18:F19"/>
    <mergeCell ref="H18:H19"/>
    <mergeCell ref="I18:I19"/>
    <mergeCell ref="K18:K19"/>
    <mergeCell ref="B21:F22"/>
    <mergeCell ref="H21:H22"/>
    <mergeCell ref="I21:I22"/>
    <mergeCell ref="K21:K22"/>
    <mergeCell ref="A40:A56"/>
    <mergeCell ref="B40:F41"/>
    <mergeCell ref="B46:F47"/>
    <mergeCell ref="B52:F53"/>
    <mergeCell ref="B30:F31"/>
    <mergeCell ref="H30:H31"/>
    <mergeCell ref="I30:I31"/>
    <mergeCell ref="K30:K31"/>
    <mergeCell ref="B33:F34"/>
    <mergeCell ref="H33:H34"/>
    <mergeCell ref="I33:I34"/>
    <mergeCell ref="K33:K34"/>
    <mergeCell ref="H40:H41"/>
    <mergeCell ref="I40:I41"/>
    <mergeCell ref="K40:K41"/>
    <mergeCell ref="B43:F44"/>
    <mergeCell ref="H43:H44"/>
    <mergeCell ref="I43:I44"/>
    <mergeCell ref="K43:K44"/>
    <mergeCell ref="B36:B37"/>
    <mergeCell ref="C36:C37"/>
    <mergeCell ref="D36:D37"/>
    <mergeCell ref="F36:F37"/>
    <mergeCell ref="H52:H53"/>
    <mergeCell ref="I52:I53"/>
    <mergeCell ref="K52:K53"/>
    <mergeCell ref="B55:B56"/>
    <mergeCell ref="C55:C56"/>
    <mergeCell ref="D55:D56"/>
    <mergeCell ref="F55:F56"/>
    <mergeCell ref="H46:H47"/>
    <mergeCell ref="I46:I47"/>
    <mergeCell ref="K46:K47"/>
    <mergeCell ref="B49:F50"/>
    <mergeCell ref="H49:H50"/>
    <mergeCell ref="I49:I50"/>
    <mergeCell ref="K49:K50"/>
    <mergeCell ref="A58:B59"/>
    <mergeCell ref="C58:C59"/>
    <mergeCell ref="D58:D59"/>
    <mergeCell ref="F58:F59"/>
    <mergeCell ref="A62:U62"/>
    <mergeCell ref="A64:A71"/>
    <mergeCell ref="B64:F65"/>
    <mergeCell ref="H64:H65"/>
    <mergeCell ref="I64:I65"/>
    <mergeCell ref="K64:K65"/>
    <mergeCell ref="I73:I74"/>
    <mergeCell ref="K73:K74"/>
    <mergeCell ref="B76:F77"/>
    <mergeCell ref="H76:H77"/>
    <mergeCell ref="I76:I77"/>
    <mergeCell ref="K76:K77"/>
    <mergeCell ref="B79:B80"/>
    <mergeCell ref="B67:F68"/>
    <mergeCell ref="H67:H68"/>
    <mergeCell ref="I67:I68"/>
    <mergeCell ref="K67:K68"/>
    <mergeCell ref="B70:B71"/>
    <mergeCell ref="C70:C71"/>
    <mergeCell ref="D70:D71"/>
    <mergeCell ref="F70:F71"/>
    <mergeCell ref="A82:A89"/>
    <mergeCell ref="B82:F83"/>
    <mergeCell ref="H82:H83"/>
    <mergeCell ref="B88:B89"/>
    <mergeCell ref="C88:C89"/>
    <mergeCell ref="D88:D89"/>
    <mergeCell ref="F88:F89"/>
    <mergeCell ref="A73:A80"/>
    <mergeCell ref="B73:F74"/>
    <mergeCell ref="H73:H74"/>
    <mergeCell ref="I82:I83"/>
    <mergeCell ref="K82:K83"/>
    <mergeCell ref="B85:F86"/>
    <mergeCell ref="H85:H86"/>
    <mergeCell ref="I85:I86"/>
    <mergeCell ref="K85:K86"/>
    <mergeCell ref="C79:C80"/>
    <mergeCell ref="D79:D80"/>
    <mergeCell ref="F79:F80"/>
    <mergeCell ref="A91:A95"/>
    <mergeCell ref="B91:F92"/>
    <mergeCell ref="H91:H92"/>
    <mergeCell ref="I91:I92"/>
    <mergeCell ref="K91:K92"/>
    <mergeCell ref="B94:B95"/>
    <mergeCell ref="C94:C95"/>
    <mergeCell ref="D94:D95"/>
    <mergeCell ref="F94:F95"/>
    <mergeCell ref="A106:A110"/>
    <mergeCell ref="B106:F107"/>
    <mergeCell ref="H106:H107"/>
    <mergeCell ref="A97:A104"/>
    <mergeCell ref="B97:F98"/>
    <mergeCell ref="H97:H98"/>
    <mergeCell ref="I97:I98"/>
    <mergeCell ref="K97:K98"/>
    <mergeCell ref="B100:F101"/>
    <mergeCell ref="H100:H101"/>
    <mergeCell ref="I100:I101"/>
    <mergeCell ref="K100:K101"/>
    <mergeCell ref="B103:B104"/>
    <mergeCell ref="I106:I107"/>
    <mergeCell ref="K106:K107"/>
    <mergeCell ref="B109:B110"/>
    <mergeCell ref="C109:C110"/>
    <mergeCell ref="D109:D110"/>
    <mergeCell ref="F109:F110"/>
    <mergeCell ref="C103:C104"/>
    <mergeCell ref="D103:D104"/>
    <mergeCell ref="F103:F104"/>
    <mergeCell ref="A112:A116"/>
    <mergeCell ref="B112:F113"/>
    <mergeCell ref="H112:H113"/>
    <mergeCell ref="I112:I113"/>
    <mergeCell ref="K112:K113"/>
    <mergeCell ref="B115:B116"/>
    <mergeCell ref="C115:C116"/>
    <mergeCell ref="D115:D116"/>
    <mergeCell ref="F115:F116"/>
    <mergeCell ref="A118:A122"/>
    <mergeCell ref="B118:F119"/>
    <mergeCell ref="H118:H119"/>
    <mergeCell ref="I118:I119"/>
    <mergeCell ref="K118:K119"/>
    <mergeCell ref="B121:B122"/>
    <mergeCell ref="C121:C122"/>
    <mergeCell ref="D121:D122"/>
    <mergeCell ref="F121:F122"/>
    <mergeCell ref="I133:I134"/>
    <mergeCell ref="K133:K134"/>
    <mergeCell ref="A139:B140"/>
    <mergeCell ref="C139:C140"/>
    <mergeCell ref="D139:D140"/>
    <mergeCell ref="F139:F140"/>
    <mergeCell ref="C130:C131"/>
    <mergeCell ref="D130:D131"/>
    <mergeCell ref="F130:F131"/>
    <mergeCell ref="A133:A136"/>
    <mergeCell ref="B133:F134"/>
    <mergeCell ref="H133:H134"/>
    <mergeCell ref="A124:A131"/>
    <mergeCell ref="B124:F125"/>
    <mergeCell ref="H124:H125"/>
    <mergeCell ref="I124:I125"/>
    <mergeCell ref="K124:K125"/>
    <mergeCell ref="B127:F128"/>
    <mergeCell ref="H127:H128"/>
    <mergeCell ref="I127:I128"/>
    <mergeCell ref="K127:K128"/>
    <mergeCell ref="B130:B131"/>
  </mergeCells>
  <conditionalFormatting sqref="N98 N101 N7:P7 N10 N16:P16 N19:P19 N25 N28 N41 N50:O50 N53:O53 N13:O13 N22:P22 N34:O34 N65:U65 N74:Q74 N77 N83:O83 N92:O92 N107:O107 N68:U68 T70:U70 N134:U134 S136:T136">
    <cfRule type="cellIs" dxfId="1592" priority="26" stopIfTrue="1" operator="equal">
      <formula>0</formula>
    </cfRule>
  </conditionalFormatting>
  <conditionalFormatting sqref="N98 N101 N7:P7 N10 N16:P16 N19:P19 N25 N28 N41 N50:O50 N53:O53 N13:O13 N22:P22 N34:O34 N65:U65 N74:Q74 N77 N83:O83 N92:O92 N107:O107 N68:U68 T70:U70 N134:U134 S136:T136">
    <cfRule type="cellIs" dxfId="1591" priority="25" stopIfTrue="1" operator="equal">
      <formula>1</formula>
    </cfRule>
  </conditionalFormatting>
  <conditionalFormatting sqref="N98 N101 N65:U65 N74:Q74 N77 N83:O83 N92:O92 N107:O107 N68:U68 T70:U70 N134:U134 S136:T136">
    <cfRule type="cellIs" dxfId="1590" priority="27" stopIfTrue="1" operator="equal">
      <formula>9</formula>
    </cfRule>
  </conditionalFormatting>
  <conditionalFormatting sqref="N31">
    <cfRule type="cellIs" dxfId="1589" priority="22" stopIfTrue="1" operator="equal">
      <formula>0</formula>
    </cfRule>
  </conditionalFormatting>
  <conditionalFormatting sqref="N31">
    <cfRule type="cellIs" dxfId="1588" priority="21" stopIfTrue="1" operator="equal">
      <formula>1</formula>
    </cfRule>
  </conditionalFormatting>
  <conditionalFormatting sqref="P50:Q50">
    <cfRule type="cellIs" dxfId="1587" priority="24" stopIfTrue="1" operator="equal">
      <formula>0</formula>
    </cfRule>
  </conditionalFormatting>
  <conditionalFormatting sqref="P50:Q50">
    <cfRule type="cellIs" dxfId="1586" priority="23" stopIfTrue="1" operator="equal">
      <formula>1</formula>
    </cfRule>
  </conditionalFormatting>
  <conditionalFormatting sqref="N44:O44 N47">
    <cfRule type="cellIs" dxfId="1585" priority="20" stopIfTrue="1" operator="equal">
      <formula>0</formula>
    </cfRule>
  </conditionalFormatting>
  <conditionalFormatting sqref="N44:O44 N47">
    <cfRule type="cellIs" dxfId="1584" priority="19" stopIfTrue="1" operator="equal">
      <formula>1</formula>
    </cfRule>
  </conditionalFormatting>
  <conditionalFormatting sqref="P92">
    <cfRule type="cellIs" dxfId="1583" priority="14" stopIfTrue="1" operator="equal">
      <formula>0</formula>
    </cfRule>
  </conditionalFormatting>
  <conditionalFormatting sqref="P92">
    <cfRule type="cellIs" dxfId="1582" priority="13" stopIfTrue="1" operator="equal">
      <formula>1</formula>
    </cfRule>
  </conditionalFormatting>
  <conditionalFormatting sqref="P92">
    <cfRule type="cellIs" dxfId="1581" priority="15" stopIfTrue="1" operator="equal">
      <formula>9</formula>
    </cfRule>
  </conditionalFormatting>
  <conditionalFormatting sqref="N86:O86">
    <cfRule type="cellIs" dxfId="1580" priority="17" stopIfTrue="1" operator="equal">
      <formula>0</formula>
    </cfRule>
  </conditionalFormatting>
  <conditionalFormatting sqref="N86:O86">
    <cfRule type="cellIs" dxfId="1579" priority="16" stopIfTrue="1" operator="equal">
      <formula>1</formula>
    </cfRule>
  </conditionalFormatting>
  <conditionalFormatting sqref="N86:O86">
    <cfRule type="cellIs" dxfId="1578" priority="18" stopIfTrue="1" operator="equal">
      <formula>9</formula>
    </cfRule>
  </conditionalFormatting>
  <conditionalFormatting sqref="N119">
    <cfRule type="cellIs" dxfId="1577" priority="8" stopIfTrue="1" operator="equal">
      <formula>0</formula>
    </cfRule>
  </conditionalFormatting>
  <conditionalFormatting sqref="N119">
    <cfRule type="cellIs" dxfId="1576" priority="7" stopIfTrue="1" operator="equal">
      <formula>1</formula>
    </cfRule>
  </conditionalFormatting>
  <conditionalFormatting sqref="N119">
    <cfRule type="cellIs" dxfId="1575" priority="9" stopIfTrue="1" operator="equal">
      <formula>9</formula>
    </cfRule>
  </conditionalFormatting>
  <conditionalFormatting sqref="N113">
    <cfRule type="cellIs" dxfId="1574" priority="11" stopIfTrue="1" operator="equal">
      <formula>0</formula>
    </cfRule>
  </conditionalFormatting>
  <conditionalFormatting sqref="N113">
    <cfRule type="cellIs" dxfId="1573" priority="10" stopIfTrue="1" operator="equal">
      <formula>1</formula>
    </cfRule>
  </conditionalFormatting>
  <conditionalFormatting sqref="N113">
    <cfRule type="cellIs" dxfId="1572" priority="12" stopIfTrue="1" operator="equal">
      <formula>9</formula>
    </cfRule>
  </conditionalFormatting>
  <conditionalFormatting sqref="N125:P125">
    <cfRule type="cellIs" dxfId="1571" priority="5" stopIfTrue="1" operator="equal">
      <formula>0</formula>
    </cfRule>
  </conditionalFormatting>
  <conditionalFormatting sqref="N125:P125">
    <cfRule type="cellIs" dxfId="1570" priority="4" stopIfTrue="1" operator="equal">
      <formula>1</formula>
    </cfRule>
  </conditionalFormatting>
  <conditionalFormatting sqref="N125:P125">
    <cfRule type="cellIs" dxfId="1569" priority="6" stopIfTrue="1" operator="equal">
      <formula>9</formula>
    </cfRule>
  </conditionalFormatting>
  <conditionalFormatting sqref="N128">
    <cfRule type="cellIs" dxfId="1568" priority="1" stopIfTrue="1" operator="equal">
      <formula>1</formula>
    </cfRule>
  </conditionalFormatting>
  <conditionalFormatting sqref="N128">
    <cfRule type="cellIs" dxfId="1567" priority="2" stopIfTrue="1" operator="equal">
      <formula>0</formula>
    </cfRule>
  </conditionalFormatting>
  <conditionalFormatting sqref="N128">
    <cfRule type="cellIs" dxfId="1566" priority="3" stopIfTrue="1" operator="equal">
      <formula>9</formula>
    </cfRule>
  </conditionalFormatting>
  <pageMargins left="0" right="0" top="0.39370078740157483" bottom="0.39370078740157483" header="0" footer="0"/>
  <pageSetup paperSize="9" orientation="portrait" r:id="rId1"/>
  <headerFooter>
    <oddHeader>&amp;C&amp;A</oddHeader>
    <oddFooter>&amp;CPage &amp;P</oddFooter>
  </headerFooter>
  <rowBreaks count="1" manualBreakCount="1">
    <brk id="6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766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67</vt:i4>
      </vt:variant>
    </vt:vector>
  </HeadingPairs>
  <TitlesOfParts>
    <vt:vector size="67" baseType="lpstr">
      <vt:lpstr>Liste élèves</vt:lpstr>
      <vt:lpstr>Résult. SP</vt:lpstr>
      <vt:lpstr>Résult. ML</vt:lpstr>
      <vt:lpstr>Synthèse élèves SP</vt:lpstr>
      <vt:lpstr>Synthèse élèves ML</vt:lpstr>
      <vt:lpstr>Synthèse classe</vt:lpstr>
      <vt:lpstr>Synthèse élève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LFa</dc:creator>
  <cp:lastModifiedBy>Fabrice LEFÈVRE</cp:lastModifiedBy>
  <cp:revision>23</cp:revision>
  <cp:lastPrinted>2019-10-08T09:32:27Z</cp:lastPrinted>
  <dcterms:created xsi:type="dcterms:W3CDTF">2014-06-03T09:14:57Z</dcterms:created>
  <dcterms:modified xsi:type="dcterms:W3CDTF">2019-10-11T06:36:49Z</dcterms:modified>
</cp:coreProperties>
</file>